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-15" yWindow="-15" windowWidth="9495" windowHeight="8430"/>
  </bookViews>
  <sheets>
    <sheet name="KarmaYem" sheetId="17" r:id="rId1"/>
    <sheet name="Rapor" sheetId="16" r:id="rId2"/>
  </sheet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AdSoyad">KarmaYem!$S$44</definedName>
    <definedName name="AnimalType">Rapor!$AX$49</definedName>
    <definedName name="AnimalTypes">Rapor!$AV$45:$AV$47</definedName>
    <definedName name="FeedType">Rapor!$AX$51</definedName>
    <definedName name="KoyunYems">Rapor!$AV$4:$AV$13</definedName>
    <definedName name="Kurum">KarmaYem!$N$52</definedName>
    <definedName name="Rasyonlar">KarmaYem!$AC$2:$AC$32</definedName>
    <definedName name="SigirYems">Rapor!$AV$15:$AV$27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KarmaYem!$C$4</definedName>
    <definedName name="solver_lhs1" localSheetId="1" hidden="1">Rapor!#REF!</definedName>
    <definedName name="solver_lhs10" localSheetId="0" hidden="1">KarmaYem!$J$11</definedName>
    <definedName name="solver_lhs10" localSheetId="1" hidden="1">Rapor!$J$9</definedName>
    <definedName name="solver_lhs11" localSheetId="0" hidden="1">KarmaYem!$J$11</definedName>
    <definedName name="solver_lhs11" localSheetId="1" hidden="1">Rapor!$J$9</definedName>
    <definedName name="solver_lhs12" localSheetId="0" hidden="1">KarmaYem!$J$12</definedName>
    <definedName name="solver_lhs12" localSheetId="1" hidden="1">Rapor!$C$5:$C$31</definedName>
    <definedName name="solver_lhs13" localSheetId="0" hidden="1">KarmaYem!$C$5:$C$31</definedName>
    <definedName name="solver_lhs13" localSheetId="1" hidden="1">Rapor!$C$5:$C$31</definedName>
    <definedName name="solver_lhs14" localSheetId="0" hidden="1">KarmaYem!$C$5:$C$31</definedName>
    <definedName name="solver_lhs14" localSheetId="1" hidden="1">Rapor!$J$5</definedName>
    <definedName name="solver_lhs15" localSheetId="0" hidden="1">KarmaYem!$C$5:$C$31</definedName>
    <definedName name="solver_lhs15" localSheetId="1" hidden="1">Rapor!$J$6</definedName>
    <definedName name="solver_lhs16" localSheetId="0" hidden="1">KarmaYem!$C$5:$C$31</definedName>
    <definedName name="solver_lhs16" localSheetId="1" hidden="1">Rapor!$J$7</definedName>
    <definedName name="solver_lhs17" localSheetId="0" hidden="1">KarmaYem!$C$5:$C$31</definedName>
    <definedName name="solver_lhs17" localSheetId="1" hidden="1">Rapor!$J$7</definedName>
    <definedName name="solver_lhs18" localSheetId="0" hidden="1">KarmaYem!$C$5:$C$31</definedName>
    <definedName name="solver_lhs18" localSheetId="1" hidden="1">Rapor!$J$8</definedName>
    <definedName name="solver_lhs19" localSheetId="0" hidden="1">KarmaYem!$C$5:$C$31</definedName>
    <definedName name="solver_lhs19" localSheetId="1" hidden="1">Rapor!$J$9</definedName>
    <definedName name="solver_lhs2" localSheetId="0" hidden="1">KarmaYem!$J$6</definedName>
    <definedName name="solver_lhs2" localSheetId="1" hidden="1">Rapor!$J$5</definedName>
    <definedName name="solver_lhs20" localSheetId="0" hidden="1">KarmaYem!$J$20</definedName>
    <definedName name="solver_lhs20" localSheetId="1" hidden="1">Rapor!$J$9</definedName>
    <definedName name="solver_lhs21" localSheetId="0" hidden="1">KarmaYem!$J$20</definedName>
    <definedName name="solver_lhs21" localSheetId="1" hidden="1">Rapor!$C$5:$C$31</definedName>
    <definedName name="solver_lhs22" localSheetId="0" hidden="1">KarmaYem!$C$6:$C$31</definedName>
    <definedName name="solver_lhs22" localSheetId="1" hidden="1">Rapor!$C$5:$C$31</definedName>
    <definedName name="solver_lhs23" localSheetId="0" hidden="1">KarmaYem!$C$6:$C$31</definedName>
    <definedName name="solver_lhs24" localSheetId="0" hidden="1">KarmaYem!$C$4</definedName>
    <definedName name="solver_lhs25" localSheetId="0" hidden="1">KarmaYem!$J$6</definedName>
    <definedName name="solver_lhs26" localSheetId="0" hidden="1">KarmaYem!$J$6</definedName>
    <definedName name="solver_lhs27" localSheetId="0" hidden="1">KarmaYem!$J$7</definedName>
    <definedName name="solver_lhs28" localSheetId="0" hidden="1">KarmaYem!$J$7</definedName>
    <definedName name="solver_lhs29" localSheetId="0" hidden="1">KarmaYem!$J$8</definedName>
    <definedName name="solver_lhs3" localSheetId="0" hidden="1">KarmaYem!$J$7</definedName>
    <definedName name="solver_lhs3" localSheetId="1" hidden="1">Rapor!$J$5</definedName>
    <definedName name="solver_lhs30" localSheetId="0" hidden="1">KarmaYem!$J$8</definedName>
    <definedName name="solver_lhs31" localSheetId="0" hidden="1">KarmaYem!$J$9</definedName>
    <definedName name="solver_lhs32" localSheetId="0" hidden="1">KarmaYem!$J$9</definedName>
    <definedName name="solver_lhs33" localSheetId="0" hidden="1">KarmaYem!$J$10</definedName>
    <definedName name="solver_lhs34" localSheetId="0" hidden="1">KarmaYem!$J$10</definedName>
    <definedName name="solver_lhs35" localSheetId="0" hidden="1">KarmaYem!$C$5:$C$31</definedName>
    <definedName name="solver_lhs36" localSheetId="0" hidden="1">KarmaYem!$C$5:$C$31</definedName>
    <definedName name="solver_lhs37" localSheetId="0" hidden="1">KarmaYem!$C$4</definedName>
    <definedName name="solver_lhs38" localSheetId="0" hidden="1">KarmaYem!$J$6</definedName>
    <definedName name="solver_lhs39" localSheetId="0" hidden="1">KarmaYem!$J$6</definedName>
    <definedName name="solver_lhs4" localSheetId="0" hidden="1">KarmaYem!$J$8</definedName>
    <definedName name="solver_lhs4" localSheetId="1" hidden="1">Rapor!$J$6</definedName>
    <definedName name="solver_lhs40" localSheetId="0" hidden="1">KarmaYem!$J$7</definedName>
    <definedName name="solver_lhs41" localSheetId="0" hidden="1">KarmaYem!$J$7</definedName>
    <definedName name="solver_lhs42" localSheetId="0" hidden="1">KarmaYem!$J$8</definedName>
    <definedName name="solver_lhs43" localSheetId="0" hidden="1">KarmaYem!$J$8</definedName>
    <definedName name="solver_lhs44" localSheetId="0" hidden="1">KarmaYem!$J$9</definedName>
    <definedName name="solver_lhs45" localSheetId="0" hidden="1">KarmaYem!$J$9</definedName>
    <definedName name="solver_lhs46" localSheetId="0" hidden="1">KarmaYem!$J$10</definedName>
    <definedName name="solver_lhs47" localSheetId="0" hidden="1">KarmaYem!$J$10</definedName>
    <definedName name="solver_lhs48" localSheetId="0" hidden="1">KarmaYem!$C$5:$C$31</definedName>
    <definedName name="solver_lhs49" localSheetId="0" hidden="1">KarmaYem!$C$5:$C$31</definedName>
    <definedName name="solver_lhs5" localSheetId="0" hidden="1">KarmaYem!$J$8</definedName>
    <definedName name="solver_lhs5" localSheetId="1" hidden="1">Rapor!$J$6</definedName>
    <definedName name="solver_lhs6" localSheetId="0" hidden="1">KarmaYem!$J$9</definedName>
    <definedName name="solver_lhs6" localSheetId="1" hidden="1">Rapor!$J$7</definedName>
    <definedName name="solver_lhs7" localSheetId="0" hidden="1">KarmaYem!$J$9</definedName>
    <definedName name="solver_lhs7" localSheetId="1" hidden="1">Rapor!$J$7</definedName>
    <definedName name="solver_lhs8" localSheetId="0" hidden="1">KarmaYem!$J$10</definedName>
    <definedName name="solver_lhs8" localSheetId="1" hidden="1">Rapor!$J$8</definedName>
    <definedName name="solver_lhs9" localSheetId="0" hidden="1">KarmaYem!$J$10</definedName>
    <definedName name="solver_lhs9" localSheetId="1" hidden="1">Rapor!$J$8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el10" localSheetId="0" hidden="1">3</definedName>
    <definedName name="solver_rel10" localSheetId="1" hidden="1">1</definedName>
    <definedName name="solver_rel11" localSheetId="0" hidden="1">1</definedName>
    <definedName name="solver_rel11" localSheetId="1" hidden="1">3</definedName>
    <definedName name="solver_rel12" localSheetId="0" hidden="1">1</definedName>
    <definedName name="solver_rel12" localSheetId="1" hidden="1">1</definedName>
    <definedName name="solver_rel13" localSheetId="0" hidden="1">1</definedName>
    <definedName name="solver_rel13" localSheetId="1" hidden="1">3</definedName>
    <definedName name="solver_rel14" localSheetId="0" hidden="1">3</definedName>
    <definedName name="solver_rel14" localSheetId="1" hidden="1">3</definedName>
    <definedName name="solver_rel15" localSheetId="0" hidden="1">3</definedName>
    <definedName name="solver_rel15" localSheetId="1" hidden="1">3</definedName>
    <definedName name="solver_rel16" localSheetId="0" hidden="1">1</definedName>
    <definedName name="solver_rel16" localSheetId="1" hidden="1">1</definedName>
    <definedName name="solver_rel17" localSheetId="0" hidden="1">3</definedName>
    <definedName name="solver_rel17" localSheetId="1" hidden="1">3</definedName>
    <definedName name="solver_rel18" localSheetId="0" hidden="1">3</definedName>
    <definedName name="solver_rel18" localSheetId="1" hidden="1">3</definedName>
    <definedName name="solver_rel19" localSheetId="0" hidden="1">3</definedName>
    <definedName name="solver_rel19" localSheetId="1" hidden="1">1</definedName>
    <definedName name="solver_rel2" localSheetId="0" hidden="1">3</definedName>
    <definedName name="solver_rel2" localSheetId="1" hidden="1">3</definedName>
    <definedName name="solver_rel20" localSheetId="0" hidden="1">1</definedName>
    <definedName name="solver_rel20" localSheetId="1" hidden="1">3</definedName>
    <definedName name="solver_rel21" localSheetId="0" hidden="1">3</definedName>
    <definedName name="solver_rel21" localSheetId="1" hidden="1">1</definedName>
    <definedName name="solver_rel22" localSheetId="0" hidden="1">1</definedName>
    <definedName name="solver_rel22" localSheetId="1" hidden="1">3</definedName>
    <definedName name="solver_rel23" localSheetId="0" hidden="1">3</definedName>
    <definedName name="solver_rel24" localSheetId="0" hidden="1">2</definedName>
    <definedName name="solver_rel25" localSheetId="0" hidden="1">3</definedName>
    <definedName name="solver_rel26" localSheetId="0" hidden="1">1</definedName>
    <definedName name="solver_rel27" localSheetId="0" hidden="1">3</definedName>
    <definedName name="solver_rel28" localSheetId="0" hidden="1">1</definedName>
    <definedName name="solver_rel29" localSheetId="0" hidden="1">1</definedName>
    <definedName name="solver_rel3" localSheetId="0" hidden="1">3</definedName>
    <definedName name="solver_rel3" localSheetId="1" hidden="1">1</definedName>
    <definedName name="solver_rel30" localSheetId="0" hidden="1">3</definedName>
    <definedName name="solver_rel31" localSheetId="0" hidden="1">3</definedName>
    <definedName name="solver_rel32" localSheetId="0" hidden="1">1</definedName>
    <definedName name="solver_rel33" localSheetId="0" hidden="1">1</definedName>
    <definedName name="solver_rel34" localSheetId="0" hidden="1">3</definedName>
    <definedName name="solver_rel35" localSheetId="0" hidden="1">1</definedName>
    <definedName name="solver_rel36" localSheetId="0" hidden="1">3</definedName>
    <definedName name="solver_rel37" localSheetId="0" hidden="1">2</definedName>
    <definedName name="solver_rel38" localSheetId="0" hidden="1">3</definedName>
    <definedName name="solver_rel39" localSheetId="0" hidden="1">1</definedName>
    <definedName name="solver_rel4" localSheetId="0" hidden="1">3</definedName>
    <definedName name="solver_rel4" localSheetId="1" hidden="1">3</definedName>
    <definedName name="solver_rel40" localSheetId="0" hidden="1">3</definedName>
    <definedName name="solver_rel41" localSheetId="0" hidden="1">1</definedName>
    <definedName name="solver_rel42" localSheetId="0" hidden="1">1</definedName>
    <definedName name="solver_rel43" localSheetId="0" hidden="1">3</definedName>
    <definedName name="solver_rel44" localSheetId="0" hidden="1">3</definedName>
    <definedName name="solver_rel45" localSheetId="0" hidden="1">1</definedName>
    <definedName name="solver_rel46" localSheetId="0" hidden="1">1</definedName>
    <definedName name="solver_rel47" localSheetId="0" hidden="1">3</definedName>
    <definedName name="solver_rel48" localSheetId="0" hidden="1">1</definedName>
    <definedName name="solver_rel49" localSheetId="0" hidden="1">3</definedName>
    <definedName name="solver_rel5" localSheetId="0" hidden="1">1</definedName>
    <definedName name="solver_rel5" localSheetId="1" hidden="1">1</definedName>
    <definedName name="solver_rel6" localSheetId="0" hidden="1">3</definedName>
    <definedName name="solver_rel6" localSheetId="1" hidden="1">1</definedName>
    <definedName name="solver_rel7" localSheetId="0" hidden="1">1</definedName>
    <definedName name="solver_rel7" localSheetId="1" hidden="1">3</definedName>
    <definedName name="solver_rel8" localSheetId="0" hidden="1">3</definedName>
    <definedName name="solver_rel8" localSheetId="1" hidden="1">3</definedName>
    <definedName name="solver_rel9" localSheetId="0" hidden="1">1</definedName>
    <definedName name="solver_rel9" localSheetId="1" hidden="1">1</definedName>
    <definedName name="solver_rhs1" localSheetId="0" hidden="1">100</definedName>
    <definedName name="solver_rhs1" localSheetId="1" hidden="1">100</definedName>
    <definedName name="solver_rhs10" localSheetId="0" hidden="1">KarmaYem!$H$11 * 0.9975</definedName>
    <definedName name="solver_rhs10" localSheetId="1" hidden="1">Rapor!$I$9</definedName>
    <definedName name="solver_rhs11" localSheetId="0" hidden="1">KarmaYem!$I$11 * 1.0025</definedName>
    <definedName name="solver_rhs11" localSheetId="1" hidden="1">Rapor!$H$9</definedName>
    <definedName name="solver_rhs12" localSheetId="0" hidden="1">KarmaYem!$I$12 * 1.0025</definedName>
    <definedName name="solver_rhs12" localSheetId="1" hidden="1">Rapor!$F$5:$F$31</definedName>
    <definedName name="solver_rhs13" localSheetId="0" hidden="1">KarmaYem!$F$5:$F$31</definedName>
    <definedName name="solver_rhs13" localSheetId="1" hidden="1">Rapor!$E$5:$E$31</definedName>
    <definedName name="solver_rhs14" localSheetId="0" hidden="1">KarmaYem!$E$5:$E$31</definedName>
    <definedName name="solver_rhs14" localSheetId="1" hidden="1">Rapor!$H$5</definedName>
    <definedName name="solver_rhs15" localSheetId="0" hidden="1">KarmaYem!$E$5:$E$31</definedName>
    <definedName name="solver_rhs15" localSheetId="1" hidden="1">Rapor!$H$6</definedName>
    <definedName name="solver_rhs16" localSheetId="0" hidden="1">KarmaYem!$F$5:$F$31</definedName>
    <definedName name="solver_rhs16" localSheetId="1" hidden="1">Rapor!$I$7</definedName>
    <definedName name="solver_rhs17" localSheetId="0" hidden="1">KarmaYem!$E$5:$E$31</definedName>
    <definedName name="solver_rhs17" localSheetId="1" hidden="1">Rapor!$H$7</definedName>
    <definedName name="solver_rhs18" localSheetId="0" hidden="1">KarmaYem!$E$5:$E$31</definedName>
    <definedName name="solver_rhs18" localSheetId="1" hidden="1">Rapor!$H$8</definedName>
    <definedName name="solver_rhs19" localSheetId="0" hidden="1">KarmaYem!$E$5:$E$31</definedName>
    <definedName name="solver_rhs19" localSheetId="1" hidden="1">Rapor!$I$9</definedName>
    <definedName name="solver_rhs2" localSheetId="0" hidden="1">KarmaYem!$H$6 * 0.9985</definedName>
    <definedName name="solver_rhs2" localSheetId="1" hidden="1">Rapor!$H$5</definedName>
    <definedName name="solver_rhs20" localSheetId="0" hidden="1">Rapor!$AI$43</definedName>
    <definedName name="solver_rhs20" localSheetId="1" hidden="1">Rapor!$H$9</definedName>
    <definedName name="solver_rhs21" localSheetId="0" hidden="1">Rapor!$AH$43</definedName>
    <definedName name="solver_rhs21" localSheetId="1" hidden="1">Rapor!$F$5:$F$31</definedName>
    <definedName name="solver_rhs22" localSheetId="0" hidden="1">KarmaYem!$F$6:$F$31</definedName>
    <definedName name="solver_rhs22" localSheetId="1" hidden="1">Rapor!$E$5:$E$31</definedName>
    <definedName name="solver_rhs23" localSheetId="0" hidden="1">KarmaYem!$E$6:$E$31</definedName>
    <definedName name="solver_rhs24" localSheetId="0" hidden="1">100</definedName>
    <definedName name="solver_rhs25" localSheetId="0" hidden="1">KarmaYem!$H$6</definedName>
    <definedName name="solver_rhs26" localSheetId="0" hidden="1">KarmaYem!$H$6*1.005</definedName>
    <definedName name="solver_rhs27" localSheetId="0" hidden="1">KarmaYem!$H$7</definedName>
    <definedName name="solver_rhs28" localSheetId="0" hidden="1">KarmaYem!$H$7*1.005</definedName>
    <definedName name="solver_rhs29" localSheetId="0" hidden="1">KarmaYem!$I$8</definedName>
    <definedName name="solver_rhs3" localSheetId="0" hidden="1">KarmaYem!$H$7 * 0.9985</definedName>
    <definedName name="solver_rhs3" localSheetId="1" hidden="1">Rapor!$H$5*1.005</definedName>
    <definedName name="solver_rhs30" localSheetId="0" hidden="1">KarmaYem!$H$8</definedName>
    <definedName name="solver_rhs31" localSheetId="0" hidden="1">KarmaYem!$H$9</definedName>
    <definedName name="solver_rhs32" localSheetId="0" hidden="1">KarmaYem!$H$9*1.01</definedName>
    <definedName name="solver_rhs33" localSheetId="0" hidden="1">KarmaYem!$I$10</definedName>
    <definedName name="solver_rhs34" localSheetId="0" hidden="1">KarmaYem!$H$10</definedName>
    <definedName name="solver_rhs35" localSheetId="0" hidden="1">KarmaYem!$F$5:$F$31</definedName>
    <definedName name="solver_rhs36" localSheetId="0" hidden="1">KarmaYem!$E$5:$E$31</definedName>
    <definedName name="solver_rhs37" localSheetId="0" hidden="1">100</definedName>
    <definedName name="solver_rhs38" localSheetId="0" hidden="1">KarmaYem!$H$6</definedName>
    <definedName name="solver_rhs39" localSheetId="0" hidden="1">KarmaYem!$H$6*1.005</definedName>
    <definedName name="solver_rhs4" localSheetId="0" hidden="1">KarmaYem!$H$8 * 0.9975</definedName>
    <definedName name="solver_rhs4" localSheetId="1" hidden="1">Rapor!$H$6</definedName>
    <definedName name="solver_rhs40" localSheetId="0" hidden="1">KarmaYem!$H$7</definedName>
    <definedName name="solver_rhs41" localSheetId="0" hidden="1">KarmaYem!$H$7*1.005</definedName>
    <definedName name="solver_rhs42" localSheetId="0" hidden="1">KarmaYem!$I$8</definedName>
    <definedName name="solver_rhs43" localSheetId="0" hidden="1">KarmaYem!$H$8</definedName>
    <definedName name="solver_rhs44" localSheetId="0" hidden="1">KarmaYem!$H$9</definedName>
    <definedName name="solver_rhs45" localSheetId="0" hidden="1">KarmaYem!$H$9*1.01</definedName>
    <definedName name="solver_rhs46" localSheetId="0" hidden="1">KarmaYem!$I$10</definedName>
    <definedName name="solver_rhs47" localSheetId="0" hidden="1">KarmaYem!$H$10</definedName>
    <definedName name="solver_rhs48" localSheetId="0" hidden="1">KarmaYem!$F$5:$F$31</definedName>
    <definedName name="solver_rhs49" localSheetId="0" hidden="1">KarmaYem!$E$5:$E$31</definedName>
    <definedName name="solver_rhs5" localSheetId="0" hidden="1">KarmaYem!$I$8 * 1.0025</definedName>
    <definedName name="solver_rhs5" localSheetId="1" hidden="1">Rapor!$H$6*1.005</definedName>
    <definedName name="solver_rhs6" localSheetId="0" hidden="1">KarmaYem!$H$9 * 0.9975</definedName>
    <definedName name="solver_rhs6" localSheetId="1" hidden="1">Rapor!$I$7</definedName>
    <definedName name="solver_rhs7" localSheetId="0" hidden="1">KarmaYem!$H$9 * 1.0025</definedName>
    <definedName name="solver_rhs7" localSheetId="1" hidden="1">Rapor!$H$7</definedName>
    <definedName name="solver_rhs8" localSheetId="0" hidden="1">KarmaYem!$H$10 * 0.9975</definedName>
    <definedName name="solver_rhs8" localSheetId="1" hidden="1">Rapor!$H$8</definedName>
    <definedName name="solver_rhs9" localSheetId="0" hidden="1">KarmaYem!$I$10 * 1.0025</definedName>
    <definedName name="solver_rhs9" localSheetId="1" hidden="1">Rapor!$H$8*1.05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Tarih">KarmaYem!$S$42</definedName>
    <definedName name="TavsanYems">Rapor!$AV$29:$AV$37</definedName>
    <definedName name="_xlnm.Print_Area" localSheetId="0">KarmaYem!$N$1:$U$56</definedName>
    <definedName name="_xlnm.Print_Area" localSheetId="1">Rapor!$N$1:$T$56</definedName>
    <definedName name="YemGrups">Rapor!$AV$40:$AV$42</definedName>
  </definedNames>
  <calcPr calcId="125725"/>
</workbook>
</file>

<file path=xl/calcChain.xml><?xml version="1.0" encoding="utf-8"?>
<calcChain xmlns="http://schemas.openxmlformats.org/spreadsheetml/2006/main">
  <c r="AD41" i="16"/>
  <c r="I12"/>
  <c r="H12"/>
  <c r="P49" i="17"/>
  <c r="U39"/>
  <c r="U38"/>
  <c r="U37"/>
  <c r="G17" i="16"/>
  <c r="G18" i="17" s="1"/>
  <c r="G16" i="16"/>
  <c r="G17" i="17" s="1"/>
  <c r="G12" i="16"/>
  <c r="G13" i="17" s="1"/>
  <c r="BM131" i="16"/>
  <c r="BN131"/>
  <c r="BO131"/>
  <c r="BP131"/>
  <c r="BT90"/>
  <c r="BS90"/>
  <c r="BR90"/>
  <c r="BY90"/>
  <c r="BQ90"/>
  <c r="BO90"/>
  <c r="BN90"/>
  <c r="BM90"/>
  <c r="BL90"/>
  <c r="BM91"/>
  <c r="BM103"/>
  <c r="BM119"/>
  <c r="BM120" s="1"/>
  <c r="AA41" l="1"/>
  <c r="V41"/>
  <c r="AB41"/>
  <c r="AC41"/>
  <c r="Y41"/>
  <c r="Z41"/>
  <c r="BX39"/>
  <c r="BM36"/>
  <c r="AJ41" l="1"/>
  <c r="AK41"/>
  <c r="BY29"/>
  <c r="BY11"/>
  <c r="D4" i="17" l="1"/>
  <c r="D4" i="16" s="1"/>
  <c r="O49" i="17"/>
  <c r="H1"/>
  <c r="C5" i="16"/>
  <c r="B5"/>
  <c r="V5"/>
  <c r="C6"/>
  <c r="B6"/>
  <c r="V6"/>
  <c r="X6" s="1"/>
  <c r="C7"/>
  <c r="B7"/>
  <c r="V7"/>
  <c r="C8"/>
  <c r="B8"/>
  <c r="V8"/>
  <c r="C9"/>
  <c r="B9"/>
  <c r="V9"/>
  <c r="C10"/>
  <c r="B10"/>
  <c r="V10"/>
  <c r="C11"/>
  <c r="B11"/>
  <c r="V11"/>
  <c r="C12"/>
  <c r="B12"/>
  <c r="V12"/>
  <c r="C13"/>
  <c r="B13"/>
  <c r="V13"/>
  <c r="C14"/>
  <c r="B14"/>
  <c r="V14"/>
  <c r="V15"/>
  <c r="V16"/>
  <c r="V17"/>
  <c r="V18"/>
  <c r="V19"/>
  <c r="V20"/>
  <c r="V21"/>
  <c r="V22"/>
  <c r="V23"/>
  <c r="AL23" s="1"/>
  <c r="V24"/>
  <c r="AN24" s="1"/>
  <c r="V25"/>
  <c r="AD25" s="1"/>
  <c r="V26"/>
  <c r="AL26" s="1"/>
  <c r="V27"/>
  <c r="AQ27" s="1"/>
  <c r="V28"/>
  <c r="Z28" s="1"/>
  <c r="V29"/>
  <c r="V30"/>
  <c r="AE30" s="1"/>
  <c r="V31"/>
  <c r="AB31" s="1"/>
  <c r="C15"/>
  <c r="B15"/>
  <c r="C16"/>
  <c r="B16"/>
  <c r="B17"/>
  <c r="B18"/>
  <c r="B19"/>
  <c r="B20"/>
  <c r="B21"/>
  <c r="B22"/>
  <c r="B23"/>
  <c r="W23" s="1"/>
  <c r="B24"/>
  <c r="W24" s="1"/>
  <c r="B25"/>
  <c r="W25" s="1"/>
  <c r="B26"/>
  <c r="W26" s="1"/>
  <c r="B27"/>
  <c r="W27" s="1"/>
  <c r="B28"/>
  <c r="W28" s="1"/>
  <c r="B29"/>
  <c r="W29" s="1"/>
  <c r="B30"/>
  <c r="W30" s="1"/>
  <c r="B31"/>
  <c r="W31" s="1"/>
  <c r="BX2"/>
  <c r="BY2" s="1"/>
  <c r="BZ2" s="1"/>
  <c r="CA2" s="1"/>
  <c r="AO2" i="17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C21" i="16"/>
  <c r="C20"/>
  <c r="C19"/>
  <c r="C18"/>
  <c r="C17"/>
  <c r="A5"/>
  <c r="A21"/>
  <c r="A20"/>
  <c r="A19"/>
  <c r="A18"/>
  <c r="A17"/>
  <c r="A16"/>
  <c r="A15"/>
  <c r="A14"/>
  <c r="A13"/>
  <c r="A12"/>
  <c r="A11"/>
  <c r="A10"/>
  <c r="A9"/>
  <c r="A8"/>
  <c r="A7"/>
  <c r="A6"/>
  <c r="BL2"/>
  <c r="BM2" s="1"/>
  <c r="C22"/>
  <c r="Y44"/>
  <c r="AK44" s="1"/>
  <c r="I11"/>
  <c r="H14"/>
  <c r="Z43" s="1"/>
  <c r="H13"/>
  <c r="Z42" s="1"/>
  <c r="I10"/>
  <c r="Z39" s="1"/>
  <c r="H9"/>
  <c r="I9"/>
  <c r="H8"/>
  <c r="Z37" s="1"/>
  <c r="H7"/>
  <c r="I7"/>
  <c r="H6"/>
  <c r="Y35" s="1"/>
  <c r="H5"/>
  <c r="Y34" s="1"/>
  <c r="Z44"/>
  <c r="AD44"/>
  <c r="AD40"/>
  <c r="AD39"/>
  <c r="AD38"/>
  <c r="AD37"/>
  <c r="AD36"/>
  <c r="AD35"/>
  <c r="AD34"/>
  <c r="AC44"/>
  <c r="AB44"/>
  <c r="AA44"/>
  <c r="AD43"/>
  <c r="AD42"/>
  <c r="V44"/>
  <c r="G11"/>
  <c r="G14"/>
  <c r="V43" s="1"/>
  <c r="G13"/>
  <c r="V42" s="1"/>
  <c r="G10"/>
  <c r="V39" s="1"/>
  <c r="G9"/>
  <c r="V38" s="1"/>
  <c r="G8"/>
  <c r="G9" i="17" s="1"/>
  <c r="G7" i="16"/>
  <c r="G8" i="17" s="1"/>
  <c r="G6" i="16"/>
  <c r="G7" i="17" s="1"/>
  <c r="G5" i="16"/>
  <c r="V34" s="1"/>
  <c r="C31"/>
  <c r="C30"/>
  <c r="C29"/>
  <c r="C28"/>
  <c r="C27"/>
  <c r="C26"/>
  <c r="C25"/>
  <c r="C24"/>
  <c r="C23"/>
  <c r="G16" i="17"/>
  <c r="G4" i="16"/>
  <c r="G5" i="17" s="1"/>
  <c r="H1" i="16"/>
  <c r="H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A22"/>
  <c r="D22"/>
  <c r="E22"/>
  <c r="F22"/>
  <c r="A23"/>
  <c r="D23"/>
  <c r="E23"/>
  <c r="F23"/>
  <c r="A24"/>
  <c r="D24"/>
  <c r="E24"/>
  <c r="F24"/>
  <c r="A25"/>
  <c r="D25"/>
  <c r="E25"/>
  <c r="F25"/>
  <c r="A26"/>
  <c r="D26"/>
  <c r="E26"/>
  <c r="F26"/>
  <c r="A27"/>
  <c r="D27"/>
  <c r="E27"/>
  <c r="F27"/>
  <c r="A28"/>
  <c r="D28"/>
  <c r="E28"/>
  <c r="F28"/>
  <c r="A29"/>
  <c r="D29"/>
  <c r="E29"/>
  <c r="F29"/>
  <c r="A30"/>
  <c r="D30"/>
  <c r="E30"/>
  <c r="F30"/>
  <c r="A31"/>
  <c r="D31"/>
  <c r="E31"/>
  <c r="F31"/>
  <c r="S23" i="17"/>
  <c r="T23"/>
  <c r="U23"/>
  <c r="R24"/>
  <c r="R25"/>
  <c r="R26"/>
  <c r="R27"/>
  <c r="R28"/>
  <c r="R29"/>
  <c r="R30"/>
  <c r="R31"/>
  <c r="R32"/>
  <c r="R35"/>
  <c r="U35"/>
  <c r="R36"/>
  <c r="U36"/>
  <c r="R33"/>
  <c r="G10" l="1"/>
  <c r="Y40" i="16"/>
  <c r="V40"/>
  <c r="Y22"/>
  <c r="AC42"/>
  <c r="V35"/>
  <c r="Z13"/>
  <c r="Y10"/>
  <c r="Y12"/>
  <c r="A75"/>
  <c r="AQ25"/>
  <c r="Z18"/>
  <c r="B74"/>
  <c r="A73"/>
  <c r="X31"/>
  <c r="AM31"/>
  <c r="C72"/>
  <c r="AP30"/>
  <c r="AC31"/>
  <c r="AK25"/>
  <c r="AH26"/>
  <c r="AG30"/>
  <c r="AA30"/>
  <c r="AH12"/>
  <c r="B76"/>
  <c r="X18"/>
  <c r="X30"/>
  <c r="AJ24"/>
  <c r="AB30"/>
  <c r="A76"/>
  <c r="AM25"/>
  <c r="AK23"/>
  <c r="B73"/>
  <c r="AC23"/>
  <c r="Z31"/>
  <c r="AQ23"/>
  <c r="AN23"/>
  <c r="Y25"/>
  <c r="AN25"/>
  <c r="Z9"/>
  <c r="AH30"/>
  <c r="AQ30"/>
  <c r="AJ30"/>
  <c r="AS30"/>
  <c r="Y30"/>
  <c r="AF24"/>
  <c r="Z24"/>
  <c r="W21"/>
  <c r="A72"/>
  <c r="W19"/>
  <c r="G14" i="17"/>
  <c r="W17" i="16"/>
  <c r="G15" i="17"/>
  <c r="Y37" i="16"/>
  <c r="AA37"/>
  <c r="G11" i="17"/>
  <c r="AH5" i="16"/>
  <c r="AS27"/>
  <c r="G12" i="17"/>
  <c r="G6"/>
  <c r="BN2" i="16"/>
  <c r="AA17" s="1"/>
  <c r="AJ44"/>
  <c r="AA39"/>
  <c r="Y39"/>
  <c r="AK39" s="1"/>
  <c r="Y5"/>
  <c r="AB36"/>
  <c r="AP51"/>
  <c r="AL51"/>
  <c r="AN51"/>
  <c r="X11"/>
  <c r="AP41"/>
  <c r="AL41"/>
  <c r="AN41"/>
  <c r="AT28"/>
  <c r="AP58"/>
  <c r="AM58"/>
  <c r="AO58"/>
  <c r="AQ58"/>
  <c r="AL58"/>
  <c r="AN58"/>
  <c r="AA20"/>
  <c r="AP50"/>
  <c r="AN50"/>
  <c r="AL50"/>
  <c r="X8"/>
  <c r="AN38"/>
  <c r="AP38"/>
  <c r="AL38"/>
  <c r="AT29"/>
  <c r="AM59"/>
  <c r="AO59"/>
  <c r="AQ59"/>
  <c r="AL59"/>
  <c r="AN59"/>
  <c r="AP59"/>
  <c r="AT27"/>
  <c r="AP57"/>
  <c r="AL57"/>
  <c r="AM57"/>
  <c r="AO57"/>
  <c r="AN57"/>
  <c r="AQ57"/>
  <c r="Y19"/>
  <c r="AP49"/>
  <c r="AN49"/>
  <c r="AL49"/>
  <c r="X13"/>
  <c r="AL43"/>
  <c r="AN43"/>
  <c r="AP43"/>
  <c r="X5"/>
  <c r="AP35"/>
  <c r="AL35"/>
  <c r="AN35"/>
  <c r="AT26"/>
  <c r="AN56"/>
  <c r="AP56"/>
  <c r="AL56"/>
  <c r="AM56"/>
  <c r="AQ56"/>
  <c r="AO56"/>
  <c r="Y18"/>
  <c r="AN48"/>
  <c r="AP48"/>
  <c r="AL48"/>
  <c r="X10"/>
  <c r="AN40"/>
  <c r="AP40"/>
  <c r="AL40"/>
  <c r="AT25"/>
  <c r="AQ55"/>
  <c r="AL55"/>
  <c r="AN55"/>
  <c r="AP55"/>
  <c r="AM55"/>
  <c r="AO55"/>
  <c r="AH17"/>
  <c r="AL47"/>
  <c r="AN47"/>
  <c r="AP47"/>
  <c r="X7"/>
  <c r="AL37"/>
  <c r="AN37"/>
  <c r="AP37"/>
  <c r="AT24"/>
  <c r="AO54"/>
  <c r="AQ54"/>
  <c r="AN54"/>
  <c r="AM54"/>
  <c r="AL54"/>
  <c r="AP54"/>
  <c r="AH16"/>
  <c r="AN46"/>
  <c r="AL46"/>
  <c r="AP46"/>
  <c r="X12"/>
  <c r="AP42"/>
  <c r="AL42"/>
  <c r="AN42"/>
  <c r="AT31"/>
  <c r="AO61"/>
  <c r="AQ61"/>
  <c r="AL61"/>
  <c r="AN61"/>
  <c r="AP61"/>
  <c r="AM61"/>
  <c r="AT23"/>
  <c r="AO53"/>
  <c r="AQ53"/>
  <c r="AL53"/>
  <c r="AN53"/>
  <c r="AP53"/>
  <c r="AM53"/>
  <c r="Z15"/>
  <c r="AL45"/>
  <c r="AN45"/>
  <c r="AP45"/>
  <c r="X9"/>
  <c r="AL39"/>
  <c r="AN39"/>
  <c r="AP39"/>
  <c r="AT30"/>
  <c r="AM60"/>
  <c r="AO60"/>
  <c r="AQ60"/>
  <c r="AL60"/>
  <c r="AN60"/>
  <c r="AP60"/>
  <c r="AH22"/>
  <c r="AL52"/>
  <c r="AN52"/>
  <c r="AP52"/>
  <c r="X14"/>
  <c r="AL44"/>
  <c r="AN44"/>
  <c r="AP44"/>
  <c r="AL36"/>
  <c r="AN36"/>
  <c r="AP36"/>
  <c r="AB42"/>
  <c r="AR29"/>
  <c r="AQ29"/>
  <c r="AA8"/>
  <c r="Y8"/>
  <c r="AC43"/>
  <c r="AC29"/>
  <c r="AC35"/>
  <c r="V37"/>
  <c r="X44"/>
  <c r="Y43"/>
  <c r="AJ43" s="1"/>
  <c r="AA42"/>
  <c r="AH29"/>
  <c r="AC40"/>
  <c r="AB40"/>
  <c r="AA11"/>
  <c r="AB35"/>
  <c r="V36"/>
  <c r="AH20"/>
  <c r="Z40"/>
  <c r="Y42"/>
  <c r="AJ42" s="1"/>
  <c r="Z6"/>
  <c r="C82"/>
  <c r="AK28"/>
  <c r="AR28"/>
  <c r="AC28"/>
  <c r="AM28"/>
  <c r="AQ31"/>
  <c r="AR31"/>
  <c r="AS31"/>
  <c r="A81"/>
  <c r="B75"/>
  <c r="C81"/>
  <c r="W22"/>
  <c r="AP29"/>
  <c r="AN27"/>
  <c r="AA27"/>
  <c r="AE31"/>
  <c r="W20"/>
  <c r="AP23"/>
  <c r="AF27"/>
  <c r="AL31"/>
  <c r="AF25"/>
  <c r="AO25"/>
  <c r="Z25"/>
  <c r="AR25"/>
  <c r="AA9"/>
  <c r="AS25"/>
  <c r="AH15"/>
  <c r="Z11"/>
  <c r="AA19"/>
  <c r="Z5"/>
  <c r="AP28"/>
  <c r="AL28"/>
  <c r="Y28"/>
  <c r="AS28"/>
  <c r="AD28"/>
  <c r="AA24"/>
  <c r="AC24"/>
  <c r="AS24"/>
  <c r="AD24"/>
  <c r="AK24"/>
  <c r="X26"/>
  <c r="Z26"/>
  <c r="Z17"/>
  <c r="X17"/>
  <c r="Y17"/>
  <c r="Y21"/>
  <c r="X21"/>
  <c r="Y11"/>
  <c r="AH11"/>
  <c r="AS23"/>
  <c r="C73"/>
  <c r="C77"/>
  <c r="B77"/>
  <c r="AK31"/>
  <c r="AD31"/>
  <c r="Y31"/>
  <c r="AJ31"/>
  <c r="AO31"/>
  <c r="Z10"/>
  <c r="AH8"/>
  <c r="Y6"/>
  <c r="A77"/>
  <c r="AH6"/>
  <c r="AC27"/>
  <c r="Y7"/>
  <c r="AE29"/>
  <c r="AD29"/>
  <c r="AA31"/>
  <c r="AN31"/>
  <c r="AH19"/>
  <c r="Z19"/>
  <c r="Z7"/>
  <c r="AF31"/>
  <c r="Z8"/>
  <c r="A83"/>
  <c r="X19"/>
  <c r="Z12"/>
  <c r="AG27"/>
  <c r="Y23"/>
  <c r="X23"/>
  <c r="C79"/>
  <c r="AJ27"/>
  <c r="AP27"/>
  <c r="AG31"/>
  <c r="AP31"/>
  <c r="AH13"/>
  <c r="AH31"/>
  <c r="AK29"/>
  <c r="AP25"/>
  <c r="AM27"/>
  <c r="C75"/>
  <c r="AL25"/>
  <c r="AA25"/>
  <c r="AG25"/>
  <c r="AC25"/>
  <c r="AB25"/>
  <c r="AG29"/>
  <c r="AL29"/>
  <c r="C83"/>
  <c r="Y9"/>
  <c r="AE25"/>
  <c r="AH9"/>
  <c r="AH10"/>
  <c r="AJ25"/>
  <c r="X25"/>
  <c r="AH7"/>
  <c r="AH25"/>
  <c r="AA10"/>
  <c r="B68"/>
  <c r="A67"/>
  <c r="A71"/>
  <c r="AH23"/>
  <c r="AR23"/>
  <c r="AJ23"/>
  <c r="AF23"/>
  <c r="AM23"/>
  <c r="Z23"/>
  <c r="AO23"/>
  <c r="AB23"/>
  <c r="AD23"/>
  <c r="AG23"/>
  <c r="AE23"/>
  <c r="AA23"/>
  <c r="A68"/>
  <c r="B70"/>
  <c r="Z21"/>
  <c r="Z38"/>
  <c r="W13"/>
  <c r="A66"/>
  <c r="C66"/>
  <c r="AC36"/>
  <c r="AB34"/>
  <c r="AA34"/>
  <c r="AA38"/>
  <c r="AB39"/>
  <c r="AC39"/>
  <c r="AA43"/>
  <c r="AB43"/>
  <c r="Z35"/>
  <c r="AA35"/>
  <c r="C70"/>
  <c r="C71"/>
  <c r="B79"/>
  <c r="A79"/>
  <c r="Z22"/>
  <c r="W18"/>
  <c r="B71"/>
  <c r="B69"/>
  <c r="W15"/>
  <c r="B67"/>
  <c r="AR26"/>
  <c r="AJ26"/>
  <c r="AO26"/>
  <c r="AF26"/>
  <c r="AA21"/>
  <c r="AH21"/>
  <c r="AA22"/>
  <c r="AS26"/>
  <c r="B72"/>
  <c r="C78"/>
  <c r="AO24"/>
  <c r="Z16"/>
  <c r="Y14"/>
  <c r="AA14"/>
  <c r="Z14"/>
  <c r="AH18"/>
  <c r="C76"/>
  <c r="AG24"/>
  <c r="AQ24"/>
  <c r="X24"/>
  <c r="AL24"/>
  <c r="AH24"/>
  <c r="AD26"/>
  <c r="AN26"/>
  <c r="AJ28"/>
  <c r="AA26"/>
  <c r="AH28"/>
  <c r="AD30"/>
  <c r="AF30"/>
  <c r="AM24"/>
  <c r="X28"/>
  <c r="AL30"/>
  <c r="AM30"/>
  <c r="AC30"/>
  <c r="AK26"/>
  <c r="Z30"/>
  <c r="AG26"/>
  <c r="AE26"/>
  <c r="AE28"/>
  <c r="AO28"/>
  <c r="X16"/>
  <c r="B66"/>
  <c r="A74"/>
  <c r="A78"/>
  <c r="AB28"/>
  <c r="AA28"/>
  <c r="AN28"/>
  <c r="B78"/>
  <c r="A70"/>
  <c r="A80"/>
  <c r="AF28"/>
  <c r="AQ28"/>
  <c r="AB24"/>
  <c r="AE24"/>
  <c r="AP26"/>
  <c r="AN30"/>
  <c r="AK30"/>
  <c r="AO30"/>
  <c r="AG28"/>
  <c r="Y24"/>
  <c r="AP24"/>
  <c r="AR30"/>
  <c r="AR24"/>
  <c r="A82"/>
  <c r="C74"/>
  <c r="X22"/>
  <c r="Y26"/>
  <c r="AB26"/>
  <c r="AC26"/>
  <c r="B82"/>
  <c r="B65"/>
  <c r="A61"/>
  <c r="AA29"/>
  <c r="AM29"/>
  <c r="AS29"/>
  <c r="AO29"/>
  <c r="AB29"/>
  <c r="X29"/>
  <c r="AN29"/>
  <c r="AJ29"/>
  <c r="AF29"/>
  <c r="Z29"/>
  <c r="Z20"/>
  <c r="X20"/>
  <c r="Y20"/>
  <c r="Y15"/>
  <c r="AA15"/>
  <c r="X15"/>
  <c r="C68"/>
  <c r="W14"/>
  <c r="C67"/>
  <c r="AC38"/>
  <c r="AC34"/>
  <c r="Z34"/>
  <c r="AB38"/>
  <c r="AC37"/>
  <c r="AB37"/>
  <c r="Y36"/>
  <c r="AA36"/>
  <c r="Z36"/>
  <c r="Y13"/>
  <c r="B63"/>
  <c r="C69"/>
  <c r="AH14"/>
  <c r="B81"/>
  <c r="B83"/>
  <c r="A65"/>
  <c r="A64"/>
  <c r="A63"/>
  <c r="W9"/>
  <c r="C61"/>
  <c r="B60"/>
  <c r="W6"/>
  <c r="AJ6" s="1"/>
  <c r="C58"/>
  <c r="W7"/>
  <c r="C63"/>
  <c r="W11"/>
  <c r="B58"/>
  <c r="W5"/>
  <c r="W8"/>
  <c r="C59"/>
  <c r="W10"/>
  <c r="B61"/>
  <c r="C60"/>
  <c r="C62"/>
  <c r="C64"/>
  <c r="C65"/>
  <c r="W12"/>
  <c r="AK27"/>
  <c r="X27"/>
  <c r="Z27"/>
  <c r="AE27"/>
  <c r="AD27"/>
  <c r="AH27"/>
  <c r="AO27"/>
  <c r="B80"/>
  <c r="Y27"/>
  <c r="AL27"/>
  <c r="C80"/>
  <c r="AB27"/>
  <c r="AR27"/>
  <c r="W16"/>
  <c r="A69"/>
  <c r="AA16"/>
  <c r="Y16"/>
  <c r="B62"/>
  <c r="A62"/>
  <c r="A60"/>
  <c r="B59"/>
  <c r="A59"/>
  <c r="A58"/>
  <c r="B64"/>
  <c r="AM26"/>
  <c r="AA40"/>
  <c r="Y38"/>
  <c r="Y29"/>
  <c r="AQ26"/>
  <c r="AK37" l="1"/>
  <c r="AJ40"/>
  <c r="AK40"/>
  <c r="AJ39"/>
  <c r="AA13"/>
  <c r="AA5"/>
  <c r="AA18"/>
  <c r="AJ18"/>
  <c r="AT18" s="1"/>
  <c r="AJ22"/>
  <c r="AJ21"/>
  <c r="AM51" s="1"/>
  <c r="AJ37"/>
  <c r="AJ20"/>
  <c r="AQ50" s="1"/>
  <c r="AJ14"/>
  <c r="AO44" s="1"/>
  <c r="AJ19"/>
  <c r="AJ17"/>
  <c r="AO47" s="1"/>
  <c r="AJ9"/>
  <c r="AM39" s="1"/>
  <c r="AK35"/>
  <c r="AJ10"/>
  <c r="AQ40" s="1"/>
  <c r="AQ36"/>
  <c r="AK43"/>
  <c r="AJ12"/>
  <c r="AM42" s="1"/>
  <c r="BO2"/>
  <c r="AA7"/>
  <c r="AA12"/>
  <c r="AA6"/>
  <c r="AM6" s="1"/>
  <c r="AJ13"/>
  <c r="AO43" s="1"/>
  <c r="AJ7"/>
  <c r="AO37" s="1"/>
  <c r="AJ8"/>
  <c r="AM38" s="1"/>
  <c r="AO36"/>
  <c r="AM36"/>
  <c r="AJ11"/>
  <c r="AL11" s="1"/>
  <c r="X43"/>
  <c r="AJ5"/>
  <c r="X42"/>
  <c r="AK42"/>
  <c r="AK34"/>
  <c r="AJ35"/>
  <c r="AJ36"/>
  <c r="AJ16"/>
  <c r="AJ15"/>
  <c r="AJ34"/>
  <c r="AK36"/>
  <c r="AT6"/>
  <c r="AK6"/>
  <c r="AL6"/>
  <c r="C4" i="17"/>
  <c r="C3" s="1"/>
  <c r="W3" i="16"/>
  <c r="AJ38"/>
  <c r="AK38"/>
  <c r="AM48" l="1"/>
  <c r="AM5"/>
  <c r="AQ48"/>
  <c r="AO48"/>
  <c r="AB16"/>
  <c r="AN16" s="1"/>
  <c r="AB18"/>
  <c r="AN18" s="1"/>
  <c r="AB20"/>
  <c r="AN20" s="1"/>
  <c r="AB14"/>
  <c r="AN14" s="1"/>
  <c r="AB19"/>
  <c r="AN19" s="1"/>
  <c r="AB21"/>
  <c r="AN21" s="1"/>
  <c r="AB17"/>
  <c r="AN17" s="1"/>
  <c r="AB22"/>
  <c r="AN22" s="1"/>
  <c r="AB15"/>
  <c r="AN15" s="1"/>
  <c r="AK18"/>
  <c r="AM18"/>
  <c r="AL18"/>
  <c r="AO52"/>
  <c r="AQ52"/>
  <c r="AL22"/>
  <c r="AM21"/>
  <c r="AK22"/>
  <c r="AM22"/>
  <c r="AM52"/>
  <c r="AT22"/>
  <c r="AQ51"/>
  <c r="AL21"/>
  <c r="AO51"/>
  <c r="AK21"/>
  <c r="AT21"/>
  <c r="AM50"/>
  <c r="AK20"/>
  <c r="AO50"/>
  <c r="AL20"/>
  <c r="AM20"/>
  <c r="AT20"/>
  <c r="AL9"/>
  <c r="AQ44"/>
  <c r="AT14"/>
  <c r="AM14"/>
  <c r="AK17"/>
  <c r="AL14"/>
  <c r="AK14"/>
  <c r="AM44"/>
  <c r="AM19"/>
  <c r="AT17"/>
  <c r="AT19"/>
  <c r="AM49"/>
  <c r="AK19"/>
  <c r="AL19"/>
  <c r="AQ49"/>
  <c r="AO49"/>
  <c r="AM47"/>
  <c r="AM17"/>
  <c r="AL17"/>
  <c r="AQ47"/>
  <c r="AO46"/>
  <c r="AQ46"/>
  <c r="AM46"/>
  <c r="AL15"/>
  <c r="AO45"/>
  <c r="AQ45"/>
  <c r="AM45"/>
  <c r="AK9"/>
  <c r="AQ39"/>
  <c r="AM9"/>
  <c r="AO39"/>
  <c r="AT9"/>
  <c r="AK12"/>
  <c r="AM12"/>
  <c r="AO42"/>
  <c r="AT10"/>
  <c r="AT12"/>
  <c r="AL8"/>
  <c r="AM10"/>
  <c r="AO40"/>
  <c r="AK10"/>
  <c r="AM40"/>
  <c r="AL10"/>
  <c r="AM8"/>
  <c r="AO38"/>
  <c r="AQ38"/>
  <c r="AM43"/>
  <c r="AT5"/>
  <c r="AQ43"/>
  <c r="AK5"/>
  <c r="AK13"/>
  <c r="AT7"/>
  <c r="AT13"/>
  <c r="AL13"/>
  <c r="AQ42"/>
  <c r="AT8"/>
  <c r="AK8"/>
  <c r="AL12"/>
  <c r="AK11"/>
  <c r="AM11"/>
  <c r="BP2"/>
  <c r="AB10"/>
  <c r="AN10" s="1"/>
  <c r="AB13"/>
  <c r="AN13" s="1"/>
  <c r="AB7"/>
  <c r="AN7" s="1"/>
  <c r="AB9"/>
  <c r="AN9" s="1"/>
  <c r="AB11"/>
  <c r="AN11" s="1"/>
  <c r="AB8"/>
  <c r="AN8" s="1"/>
  <c r="AB6"/>
  <c r="AN6" s="1"/>
  <c r="AB5"/>
  <c r="AN5" s="1"/>
  <c r="AB12"/>
  <c r="AN12" s="1"/>
  <c r="AL5"/>
  <c r="AM7"/>
  <c r="AM13"/>
  <c r="AT11"/>
  <c r="AM37"/>
  <c r="AQ37"/>
  <c r="AK7"/>
  <c r="AL7"/>
  <c r="AO35"/>
  <c r="AM35"/>
  <c r="AQ35"/>
  <c r="AM41"/>
  <c r="AO41"/>
  <c r="AQ41"/>
  <c r="AJ3"/>
  <c r="J4" s="1"/>
  <c r="J5" i="17" s="1"/>
  <c r="S24" s="1"/>
  <c r="AT16" i="16"/>
  <c r="AK16"/>
  <c r="AM16"/>
  <c r="AL16"/>
  <c r="AT15"/>
  <c r="AM15"/>
  <c r="AK15"/>
  <c r="AC14" l="1"/>
  <c r="AO14" s="1"/>
  <c r="AC17"/>
  <c r="AO17" s="1"/>
  <c r="AC20"/>
  <c r="AO20" s="1"/>
  <c r="AC19"/>
  <c r="AO19" s="1"/>
  <c r="AC18"/>
  <c r="AO18" s="1"/>
  <c r="AC15"/>
  <c r="AO15" s="1"/>
  <c r="AC21"/>
  <c r="AO21" s="1"/>
  <c r="AC22"/>
  <c r="AO22" s="1"/>
  <c r="AC16"/>
  <c r="AO16" s="1"/>
  <c r="AL3"/>
  <c r="J6" s="1"/>
  <c r="AE35" s="1"/>
  <c r="AQ33" s="1"/>
  <c r="J17" s="1"/>
  <c r="AC11"/>
  <c r="AO11" s="1"/>
  <c r="AC12"/>
  <c r="AO12" s="1"/>
  <c r="AC8"/>
  <c r="AO8" s="1"/>
  <c r="AC9"/>
  <c r="AO9" s="1"/>
  <c r="AC7"/>
  <c r="AO7" s="1"/>
  <c r="AC13"/>
  <c r="AO13" s="1"/>
  <c r="AC5"/>
  <c r="AO5" s="1"/>
  <c r="AC10"/>
  <c r="AO10" s="1"/>
  <c r="AC6"/>
  <c r="AO6" s="1"/>
  <c r="BQ2"/>
  <c r="AM33"/>
  <c r="J12" s="1"/>
  <c r="AO33"/>
  <c r="J16" s="1"/>
  <c r="AT3"/>
  <c r="J15" s="1"/>
  <c r="AN3"/>
  <c r="J8" s="1"/>
  <c r="AM3"/>
  <c r="J7" s="1"/>
  <c r="AK3"/>
  <c r="J5" s="1"/>
  <c r="J18" i="17" l="1"/>
  <c r="S39" s="1"/>
  <c r="K17" i="16"/>
  <c r="L18" i="17" s="1"/>
  <c r="T39" s="1"/>
  <c r="AH41" i="16"/>
  <c r="X41" s="1"/>
  <c r="L12" s="1"/>
  <c r="K13" i="17" s="1"/>
  <c r="U34" s="1"/>
  <c r="AG41" i="16"/>
  <c r="AF41"/>
  <c r="AE41"/>
  <c r="AD22"/>
  <c r="AP22" s="1"/>
  <c r="AD16"/>
  <c r="AP16" s="1"/>
  <c r="AD21"/>
  <c r="AP21" s="1"/>
  <c r="AD19"/>
  <c r="AP19" s="1"/>
  <c r="AD20"/>
  <c r="AP20" s="1"/>
  <c r="AD18"/>
  <c r="AP18" s="1"/>
  <c r="AD14"/>
  <c r="AP14" s="1"/>
  <c r="AD15"/>
  <c r="AP15" s="1"/>
  <c r="AD17"/>
  <c r="AP17" s="1"/>
  <c r="K6"/>
  <c r="L7" i="17" s="1"/>
  <c r="T26" s="1"/>
  <c r="AH35" i="16"/>
  <c r="AG35"/>
  <c r="AF35"/>
  <c r="X35" s="1"/>
  <c r="L6" s="1"/>
  <c r="K7" i="17" s="1"/>
  <c r="U26" s="1"/>
  <c r="AG34" i="16"/>
  <c r="J6" i="17"/>
  <c r="S25" s="1"/>
  <c r="AH37" i="16"/>
  <c r="J9" i="17"/>
  <c r="S29" s="1"/>
  <c r="AG44" i="16"/>
  <c r="J16" i="17"/>
  <c r="S37" s="1"/>
  <c r="AF36" i="16"/>
  <c r="J8" i="17"/>
  <c r="S27" s="1"/>
  <c r="J17"/>
  <c r="S38" s="1"/>
  <c r="K16" i="16"/>
  <c r="L17" i="17" s="1"/>
  <c r="T38" s="1"/>
  <c r="J13"/>
  <c r="S34" s="1"/>
  <c r="K12" i="16"/>
  <c r="L13" i="17" s="1"/>
  <c r="T34" s="1"/>
  <c r="J7"/>
  <c r="S26" s="1"/>
  <c r="AO3" i="16"/>
  <c r="J9" s="1"/>
  <c r="AH38" s="1"/>
  <c r="AD10"/>
  <c r="AP10" s="1"/>
  <c r="BR2"/>
  <c r="AD13"/>
  <c r="AP13" s="1"/>
  <c r="AD9"/>
  <c r="AP9" s="1"/>
  <c r="AD11"/>
  <c r="AP11" s="1"/>
  <c r="AD5"/>
  <c r="AP5" s="1"/>
  <c r="AD7"/>
  <c r="AP7" s="1"/>
  <c r="AD6"/>
  <c r="AP6" s="1"/>
  <c r="AD12"/>
  <c r="AP12" s="1"/>
  <c r="AD8"/>
  <c r="AP8" s="1"/>
  <c r="AE44"/>
  <c r="AG36"/>
  <c r="K15"/>
  <c r="L16" i="17" s="1"/>
  <c r="T37" s="1"/>
  <c r="AH44" i="16"/>
  <c r="AF44"/>
  <c r="AF37"/>
  <c r="X37" s="1"/>
  <c r="L8" s="1"/>
  <c r="K8"/>
  <c r="AE34"/>
  <c r="AG37"/>
  <c r="AE37"/>
  <c r="K5"/>
  <c r="L6" i="17" s="1"/>
  <c r="T25" s="1"/>
  <c r="AH36" i="16"/>
  <c r="AH34"/>
  <c r="K7"/>
  <c r="AE36"/>
  <c r="AF34"/>
  <c r="X34" s="1"/>
  <c r="L5" s="1"/>
  <c r="K6" i="17" s="1"/>
  <c r="U25" s="1"/>
  <c r="AE18" i="16" l="1"/>
  <c r="AQ18" s="1"/>
  <c r="AE16"/>
  <c r="AQ16" s="1"/>
  <c r="AE20"/>
  <c r="AQ20" s="1"/>
  <c r="AE14"/>
  <c r="AQ14" s="1"/>
  <c r="AE22"/>
  <c r="AQ22" s="1"/>
  <c r="AE17"/>
  <c r="AQ17" s="1"/>
  <c r="AE21"/>
  <c r="AQ21" s="1"/>
  <c r="AE19"/>
  <c r="AQ19" s="1"/>
  <c r="AE15"/>
  <c r="AQ15" s="1"/>
  <c r="X36"/>
  <c r="L7" s="1"/>
  <c r="K8" i="17" s="1"/>
  <c r="U27" s="1"/>
  <c r="AF38" i="16"/>
  <c r="AE38"/>
  <c r="L9" i="17"/>
  <c r="T29" s="1"/>
  <c r="K9" i="16"/>
  <c r="J10" i="17"/>
  <c r="S30" s="1"/>
  <c r="K9"/>
  <c r="U29" s="1"/>
  <c r="L8"/>
  <c r="T27" s="1"/>
  <c r="AG38" i="16"/>
  <c r="AE13"/>
  <c r="AQ13" s="1"/>
  <c r="AE5"/>
  <c r="AQ5" s="1"/>
  <c r="AE8"/>
  <c r="AQ8" s="1"/>
  <c r="AE11"/>
  <c r="AQ11" s="1"/>
  <c r="AE6"/>
  <c r="AQ6" s="1"/>
  <c r="BS2"/>
  <c r="AE10"/>
  <c r="AQ10" s="1"/>
  <c r="AE7"/>
  <c r="AQ7" s="1"/>
  <c r="AE12"/>
  <c r="AQ12" s="1"/>
  <c r="AE9"/>
  <c r="AQ9" s="1"/>
  <c r="AP3"/>
  <c r="J10" s="1"/>
  <c r="J11" i="17" s="1"/>
  <c r="AF22" i="16" l="1"/>
  <c r="AR22" s="1"/>
  <c r="AF14"/>
  <c r="AR14" s="1"/>
  <c r="AF20"/>
  <c r="AR20" s="1"/>
  <c r="AF16"/>
  <c r="AR16" s="1"/>
  <c r="AF15"/>
  <c r="AR15" s="1"/>
  <c r="AF17"/>
  <c r="AR17" s="1"/>
  <c r="AF21"/>
  <c r="AR21" s="1"/>
  <c r="AF18"/>
  <c r="AR18" s="1"/>
  <c r="AF19"/>
  <c r="AR19" s="1"/>
  <c r="X38"/>
  <c r="L9" s="1"/>
  <c r="K10" i="17" s="1"/>
  <c r="U30" s="1"/>
  <c r="L10"/>
  <c r="T30" s="1"/>
  <c r="AG39" i="16"/>
  <c r="S32" i="17"/>
  <c r="AF39" i="16"/>
  <c r="K10"/>
  <c r="AH39"/>
  <c r="AE39"/>
  <c r="X39" s="1"/>
  <c r="L10" s="1"/>
  <c r="AQ3"/>
  <c r="J13" s="1"/>
  <c r="J14" i="17" s="1"/>
  <c r="AF11" i="16"/>
  <c r="AR11" s="1"/>
  <c r="BT2"/>
  <c r="AF7"/>
  <c r="AR7" s="1"/>
  <c r="AF13"/>
  <c r="AR13" s="1"/>
  <c r="AF12"/>
  <c r="AR12" s="1"/>
  <c r="AF9"/>
  <c r="AR9" s="1"/>
  <c r="AF5"/>
  <c r="AR5" s="1"/>
  <c r="AF8"/>
  <c r="AR8" s="1"/>
  <c r="AF6"/>
  <c r="AR6" s="1"/>
  <c r="AF10"/>
  <c r="AR10" s="1"/>
  <c r="AG19" l="1"/>
  <c r="AS19" s="1"/>
  <c r="AG16"/>
  <c r="AS16" s="1"/>
  <c r="AG22"/>
  <c r="AS22" s="1"/>
  <c r="AG14"/>
  <c r="AS14" s="1"/>
  <c r="AG20"/>
  <c r="AS20" s="1"/>
  <c r="AG18"/>
  <c r="AS18" s="1"/>
  <c r="AG15"/>
  <c r="AS15" s="1"/>
  <c r="AG17"/>
  <c r="AS17" s="1"/>
  <c r="AG21"/>
  <c r="AS21" s="1"/>
  <c r="L11" i="17"/>
  <c r="T32" s="1"/>
  <c r="K11"/>
  <c r="U32" s="1"/>
  <c r="AH42" i="16"/>
  <c r="S35" i="17"/>
  <c r="AG42" i="16"/>
  <c r="K13"/>
  <c r="AE42"/>
  <c r="AF42"/>
  <c r="AR3"/>
  <c r="J14" s="1"/>
  <c r="J15" i="17" s="1"/>
  <c r="AG6" i="16"/>
  <c r="AS6" s="1"/>
  <c r="BU2"/>
  <c r="AG11"/>
  <c r="AS11" s="1"/>
  <c r="AG7"/>
  <c r="AS7" s="1"/>
  <c r="AG13"/>
  <c r="AS13" s="1"/>
  <c r="AG10"/>
  <c r="AS10" s="1"/>
  <c r="AG9"/>
  <c r="AS9" s="1"/>
  <c r="AG12"/>
  <c r="AS12" s="1"/>
  <c r="AG5"/>
  <c r="AS5" s="1"/>
  <c r="AG8"/>
  <c r="AS8" s="1"/>
  <c r="L14" i="17" l="1"/>
  <c r="T35" s="1"/>
  <c r="AS3" i="16"/>
  <c r="J11" s="1"/>
  <c r="S36" i="17"/>
  <c r="AF43" i="16"/>
  <c r="AG43"/>
  <c r="K14"/>
  <c r="AE43"/>
  <c r="AH43"/>
  <c r="J12" i="17" l="1"/>
  <c r="S33" s="1"/>
  <c r="L15"/>
  <c r="T36" s="1"/>
  <c r="AE40" i="16"/>
  <c r="X40" s="1"/>
  <c r="L11" s="1"/>
  <c r="AG40"/>
  <c r="AF40"/>
  <c r="K11"/>
  <c r="AH40"/>
  <c r="L12" i="17" l="1"/>
  <c r="T33" s="1"/>
  <c r="K12"/>
  <c r="U33" s="1"/>
</calcChain>
</file>

<file path=xl/sharedStrings.xml><?xml version="1.0" encoding="utf-8"?>
<sst xmlns="http://schemas.openxmlformats.org/spreadsheetml/2006/main" count="627" uniqueCount="328">
  <si>
    <t>HP</t>
  </si>
  <si>
    <t>HS</t>
  </si>
  <si>
    <t>Ca</t>
  </si>
  <si>
    <t>P</t>
  </si>
  <si>
    <t>ŞEK.PAN.POSASI,KURU</t>
  </si>
  <si>
    <t>Hazırlayan</t>
  </si>
  <si>
    <t>TAPİOKA</t>
  </si>
  <si>
    <t>PEYNİR ALTI SUYU TOZU, DÜŞÜK LAKTOZLU</t>
  </si>
  <si>
    <t>BİRA MAYASI</t>
  </si>
  <si>
    <t>BALIK UNU, RİNGA</t>
  </si>
  <si>
    <t>BUĞDAY,DURUM</t>
  </si>
  <si>
    <t>Besin Mad.</t>
  </si>
  <si>
    <t>DARI,AK</t>
  </si>
  <si>
    <t>MERCİMEK</t>
  </si>
  <si>
    <t>SOYA TOHUM KABUKLARI</t>
  </si>
  <si>
    <t>KUZU BAŞLANGIÇ YEMİ</t>
  </si>
  <si>
    <t>BUĞDAY, ELEK ALTI</t>
  </si>
  <si>
    <t>BUĞDAY, SERT, KIRMIZI YAZLIK</t>
  </si>
  <si>
    <t>ÇAVDAR KEPEĞİ</t>
  </si>
  <si>
    <t>DOMATES POSASI, KURUTULMUŞ</t>
  </si>
  <si>
    <t>EKMEK, KURUTULMUŞ</t>
  </si>
  <si>
    <t>ELMA POSASI, KURUTULMUŞ</t>
  </si>
  <si>
    <t>FİĞ,TANE</t>
  </si>
  <si>
    <t>HAŞHAŞ KÜSPESİ, PRES</t>
  </si>
  <si>
    <t>KAN UNU</t>
  </si>
  <si>
    <t>KETEN TOHUMU KÜSPESİ, PRES</t>
  </si>
  <si>
    <t>KETEN TOHUMU KÜSPESİ,SOLVENT</t>
  </si>
  <si>
    <t>KOLZA KÜSPESİ, PRES</t>
  </si>
  <si>
    <t>KOLZA KÜSPESİ, SOLVENT</t>
  </si>
  <si>
    <t>Coşkun &amp; İnal &amp; İnal</t>
  </si>
  <si>
    <t>TAVŞAN EMZİRME YEMİ</t>
  </si>
  <si>
    <t>TAVŞAN BÜYÜTME YEMİ</t>
  </si>
  <si>
    <t>TAVŞAN BESİ YEMİ</t>
  </si>
  <si>
    <t>DAMIZLIK TAVŞAN YEMİ</t>
  </si>
  <si>
    <t>BUĞDAY KEPEĞİ, İNCE</t>
  </si>
  <si>
    <t>YEM GRUPLARI</t>
  </si>
  <si>
    <t>MISIR KEPEĞİ</t>
  </si>
  <si>
    <t>MISIR GLUTEN YEMİ</t>
  </si>
  <si>
    <t>HS, %</t>
  </si>
  <si>
    <t>ME</t>
  </si>
  <si>
    <t>HS,ençok</t>
  </si>
  <si>
    <t>ENERJİ KAYNAKLARI ve YAN ÜRÜNLERİ</t>
  </si>
  <si>
    <t>MİKTAR</t>
  </si>
  <si>
    <t>KEÇİ BOYNUZU,MEYVE</t>
  </si>
  <si>
    <t>KOYUN SÜT YEMİ</t>
  </si>
  <si>
    <t>KUZU BESİ YEMİ</t>
  </si>
  <si>
    <t>KUZU BÜYÜTME YEMİ</t>
  </si>
  <si>
    <t>PAMUK TOHUMU</t>
  </si>
  <si>
    <t>RUMEN İÇERİĞİ, KURUTULMUŞ</t>
  </si>
  <si>
    <t>ŞEK.PAN.POSASI,KURU, MELASLI</t>
  </si>
  <si>
    <t>TOKLU BESİ YEMİ</t>
  </si>
  <si>
    <t>ASPİR KÜSPESİ,PRES</t>
  </si>
  <si>
    <t>ASPİR KÜSPESİ,SOLVENT</t>
  </si>
  <si>
    <t>KİREÇTAŞI</t>
  </si>
  <si>
    <t>VİTAMİN-MİNERAL KARMASI</t>
  </si>
  <si>
    <t>TUZ</t>
  </si>
  <si>
    <t>MELAS,ŞEKER PANCARI</t>
  </si>
  <si>
    <t>MELAS,ŞEKER KAMIŞI</t>
  </si>
  <si>
    <t>YULAF KAVUZU</t>
  </si>
  <si>
    <t xml:space="preserve">BUĞDAY, SERT, KIRMIZI KIŞLIK </t>
  </si>
  <si>
    <t>PEYNİR ALTI SUYU TOZU</t>
  </si>
  <si>
    <t>MISIR GLUTENİ,  46,8 HP</t>
  </si>
  <si>
    <t>MISIR GLUTENİ,  67,2 HP</t>
  </si>
  <si>
    <t>MISIR ÖZÜ KÜSPESİ,PRES</t>
  </si>
  <si>
    <t>PAMUK TOHUMU KÜSPESİ, SOLVENT,  35 HP</t>
  </si>
  <si>
    <t>SOYA KÜSPESİ, SOLVENT,  44 HP</t>
  </si>
  <si>
    <t>SOYA KÜSPESİ, SOLVENT,  48 HP</t>
  </si>
  <si>
    <t>VİTAMİN-MİNERAL, KATKILAR</t>
  </si>
  <si>
    <t>VERİLECEK YEMLER</t>
  </si>
  <si>
    <t>RASYON</t>
  </si>
  <si>
    <t>SONUÇ</t>
  </si>
  <si>
    <t>YEMLER</t>
  </si>
  <si>
    <t>KM</t>
  </si>
  <si>
    <t>BAKLA</t>
  </si>
  <si>
    <t>PROTEİN KAYNAKLARI</t>
  </si>
  <si>
    <t>BUĞDAY KEPEĞİ, KABA</t>
  </si>
  <si>
    <t>BUĞDAY UNU, BONKALİTE</t>
  </si>
  <si>
    <t>MISIR GRİZİ</t>
  </si>
  <si>
    <t>SOYA,TAM YAĞLI,İŞLENMİŞ</t>
  </si>
  <si>
    <t>SÜT TOZU,YAĞSIZ</t>
  </si>
  <si>
    <t>YERFISTIĞI KÜSPESİ, PRES</t>
  </si>
  <si>
    <t>YERFISTIĞI KÜSPESİ, SOLVENT</t>
  </si>
  <si>
    <t>ÜRE</t>
  </si>
  <si>
    <t>ARPA, SAHİL</t>
  </si>
  <si>
    <t>ARPA, ZAYIF</t>
  </si>
  <si>
    <t>SIĞIR</t>
  </si>
  <si>
    <t>BUZAĞI BAŞLANGIÇ YEMİ</t>
  </si>
  <si>
    <t>BUZAĞI BÜYÜTME YEMİ</t>
  </si>
  <si>
    <t>TAVŞAN</t>
  </si>
  <si>
    <t>BEZELYE, YEMLİK</t>
  </si>
  <si>
    <t>BUĞDAY KEPEĞİ, RAZMOL</t>
  </si>
  <si>
    <t>TURUNÇGİL POSASI, KURU</t>
  </si>
  <si>
    <t>BİRA POSASI,KURU</t>
  </si>
  <si>
    <t>KM, %</t>
  </si>
  <si>
    <t>HP, %</t>
  </si>
  <si>
    <t>Ca, %</t>
  </si>
  <si>
    <t>VİTAMİN-MİNERAL ve KATKI MADDELERİ</t>
  </si>
  <si>
    <t>DEĞERLER KURU MADDE ESASINA GÖRE VERİLMİŞTİR.</t>
  </si>
  <si>
    <t>HAYVAN</t>
  </si>
  <si>
    <t>KM,enaz</t>
  </si>
  <si>
    <t>HP,enaz</t>
  </si>
  <si>
    <t>ME,enaz</t>
  </si>
  <si>
    <t>ME, Mcal/kg</t>
  </si>
  <si>
    <t>P, %</t>
  </si>
  <si>
    <t>ARPA MALT ÇİLİ</t>
  </si>
  <si>
    <t>ENERJİ KAYNAKLARI</t>
  </si>
  <si>
    <t>BADEM KABUKLARI, ÖĞÜTÜLMÜŞ</t>
  </si>
  <si>
    <t>İHTİYAÇ</t>
  </si>
  <si>
    <t>YONCA UNU, %17</t>
  </si>
  <si>
    <t>YONCA UNU, %15</t>
  </si>
  <si>
    <t>ARPA</t>
  </si>
  <si>
    <t>ÇAVDAR</t>
  </si>
  <si>
    <t>PİRİNÇ</t>
  </si>
  <si>
    <t>YULAF,KABUKSUZ</t>
  </si>
  <si>
    <t>ET-KEMİK UNU</t>
  </si>
  <si>
    <t>PAMUK ÇIRÇIR ARTIĞI</t>
  </si>
  <si>
    <t>PİRİNÇ KEPEĞİ+GERM</t>
  </si>
  <si>
    <t>BIÇKI TOZU</t>
  </si>
  <si>
    <t>BEZELYE KABUKLARI</t>
  </si>
  <si>
    <t>KOYUN</t>
  </si>
  <si>
    <t>Kurum Adı</t>
  </si>
  <si>
    <t>Selçuk Üniversitesi Veteriner Fakültesi Rasyon Hazırlama Programları</t>
  </si>
  <si>
    <t>Yemin Çeşidi :</t>
  </si>
  <si>
    <t>Hayvanın Türü :</t>
  </si>
  <si>
    <t>Fİ  &amp;  Şİ  &amp;  BC</t>
  </si>
  <si>
    <t>Hayvan Grupları</t>
  </si>
  <si>
    <t>KM, en az %</t>
  </si>
  <si>
    <t>HP, en az %</t>
  </si>
  <si>
    <t>HS, en çok %</t>
  </si>
  <si>
    <t>ME, en az Mcal/kg</t>
  </si>
  <si>
    <t>Hayvan Türü :</t>
  </si>
  <si>
    <t>KM'de</t>
  </si>
  <si>
    <t>SIĞIR BESİ YEMİ</t>
  </si>
  <si>
    <t>DÜVE YEMİ 1. SINIF</t>
  </si>
  <si>
    <t>DÜVE YEMİ 2. SINIF</t>
  </si>
  <si>
    <t>Fiyat</t>
  </si>
  <si>
    <t>Krş/kg</t>
  </si>
  <si>
    <t>Yemler için</t>
  </si>
  <si>
    <t>En az</t>
  </si>
  <si>
    <t>En çok</t>
  </si>
  <si>
    <t>Fiyat,Krş</t>
  </si>
  <si>
    <t>Enaz</t>
  </si>
  <si>
    <t>Ençok</t>
  </si>
  <si>
    <t>Seçilen Yemler</t>
  </si>
  <si>
    <t>Toplu yem seçimi için kullanılır</t>
  </si>
  <si>
    <t>Yem maddesi</t>
  </si>
  <si>
    <t>%</t>
  </si>
  <si>
    <t>Toplam</t>
  </si>
  <si>
    <t>SIĞIR SÜT YEMİ,16,2400</t>
  </si>
  <si>
    <t>SIĞIR SÜT YEMİ,18,2600</t>
  </si>
  <si>
    <t>SIĞIR SÜT YEMİ,20,2800</t>
  </si>
  <si>
    <t>P,enaz</t>
  </si>
  <si>
    <t>EN DÜŞÜK MALİYETLİ KARMA YEM ÇÖZÜMÜ</t>
  </si>
  <si>
    <t xml:space="preserve">MISIR KOÇANI (TANELİ), ÖĞÜTÜLMÜŞ </t>
  </si>
  <si>
    <t>Na</t>
  </si>
  <si>
    <t>NDF</t>
  </si>
  <si>
    <t>ADF</t>
  </si>
  <si>
    <t>NDF,%</t>
  </si>
  <si>
    <t>ADF,%</t>
  </si>
  <si>
    <t>HK</t>
  </si>
  <si>
    <t>Na,enaz</t>
  </si>
  <si>
    <t>Na,ençok</t>
  </si>
  <si>
    <t>Ca,enaz</t>
  </si>
  <si>
    <t>Ca,ençok</t>
  </si>
  <si>
    <t>HK,ençok</t>
  </si>
  <si>
    <t>Na,%</t>
  </si>
  <si>
    <t>HK, %</t>
  </si>
  <si>
    <t>Na, %</t>
  </si>
  <si>
    <t>İhtiyaç</t>
  </si>
  <si>
    <t>Ca, en çok %</t>
  </si>
  <si>
    <t>Ca, en az %</t>
  </si>
  <si>
    <t>Na, en çok %</t>
  </si>
  <si>
    <t>Na, en az %</t>
  </si>
  <si>
    <t>P,enaz %</t>
  </si>
  <si>
    <t>HK, ençok %</t>
  </si>
  <si>
    <t>Hayvan / Yem Tipi :</t>
  </si>
  <si>
    <t>AYÇİÇEĞİ TOHUMU</t>
  </si>
  <si>
    <t>KANOLA TOHUMU</t>
  </si>
  <si>
    <t>AYÇİÇEĞİ KÜSPESİ, 23 HP</t>
  </si>
  <si>
    <t>AYÇİÇEĞİ KÜSPESİ, 28 HP</t>
  </si>
  <si>
    <t>AYÇİÇEĞİ  KÜSPESİ,  30 HP</t>
  </si>
  <si>
    <t>AYÇİÇEĞİ  KÜSPESİ,  34 HP</t>
  </si>
  <si>
    <t>AYÇİÇEĞİ KÜSPESİ,KABUKSUZ,PRES, 40 HP</t>
  </si>
  <si>
    <t>PAMUK TOHUMU KÜSPESİ, PRES,  26 HP</t>
  </si>
  <si>
    <t>PAMUK TOHUMU KÜSPESİ, PRES,  31 HP</t>
  </si>
  <si>
    <t>PAMUK TOHUMU KÜSPESİ, PRES, 38 HP</t>
  </si>
  <si>
    <t>PAMUK TOHUMU KÜSPESİ, PRES,  41 HP</t>
  </si>
  <si>
    <t>PAMUK TOHUMU KÜSPESİ, SOLVENT,  32 HP</t>
  </si>
  <si>
    <t>PAMUK TOHUMU KÜSPESİ, SOLVENT,  41 HP</t>
  </si>
  <si>
    <t>SOYA KÜSPESİ, SOLVENT, 49 HP</t>
  </si>
  <si>
    <t>SOYA KÜSPESİ,PRES, 45 HP</t>
  </si>
  <si>
    <t>AMONYUM SÜLFAT</t>
  </si>
  <si>
    <t>DİKALSİYUM FOSFAT (DCP)</t>
  </si>
  <si>
    <t>KALSİYUM KARBONAT</t>
  </si>
  <si>
    <t>KAYA FOSFATI</t>
  </si>
  <si>
    <t>KAYA FOSFATI, DÜŞÜK FLORLU</t>
  </si>
  <si>
    <t>KEMİK UNU</t>
  </si>
  <si>
    <t>SODYUM BİKARBONAT</t>
  </si>
  <si>
    <t>SODYUM KARBONAT,1 sulu</t>
  </si>
  <si>
    <t>SORGUM,  10 HP</t>
  </si>
  <si>
    <t>TRİTİKALE,  3450</t>
  </si>
  <si>
    <t>TRİTİKALE,  2800</t>
  </si>
  <si>
    <t>YULAF, 2175</t>
  </si>
  <si>
    <t>YULAF, 2475</t>
  </si>
  <si>
    <t>MISIR, 2800</t>
  </si>
  <si>
    <t>MISIR, 3100</t>
  </si>
  <si>
    <t>NDF, %</t>
  </si>
  <si>
    <t>ADF, %</t>
  </si>
  <si>
    <t/>
  </si>
  <si>
    <t>S.Ü. VETERİNER FAKÜLTESİ</t>
  </si>
  <si>
    <t>Prof.Dr. Fatma İNAL</t>
  </si>
  <si>
    <t>Hayvanın türü :</t>
  </si>
  <si>
    <t>Karma yem adı :</t>
  </si>
  <si>
    <t>YAĞ,Bitkisel</t>
  </si>
  <si>
    <t>95,3</t>
  </si>
  <si>
    <t>6,27</t>
  </si>
  <si>
    <t>YAĞ,Ca sabunu</t>
  </si>
  <si>
    <t>99,8</t>
  </si>
  <si>
    <t>YAĞ,Kuyruk</t>
  </si>
  <si>
    <t>RUP</t>
  </si>
  <si>
    <t>MISIR, 2950</t>
  </si>
  <si>
    <t>Tolerans</t>
  </si>
  <si>
    <t>0-0</t>
  </si>
  <si>
    <t>0-1</t>
  </si>
  <si>
    <t>1-0</t>
  </si>
  <si>
    <t>1=1</t>
  </si>
  <si>
    <t>1-1</t>
  </si>
  <si>
    <t>min</t>
  </si>
  <si>
    <t>max</t>
  </si>
  <si>
    <t>BESİN MADDESİ</t>
  </si>
  <si>
    <t>RUP,%HP'de</t>
  </si>
  <si>
    <t>HAZIRLAMA PROGRAMI</t>
  </si>
  <si>
    <t>Rasyonun Adı :</t>
  </si>
  <si>
    <t>Hayvan sahibinin adı soyadı :</t>
  </si>
  <si>
    <t>Adresi :</t>
  </si>
  <si>
    <t>Telefonu :</t>
  </si>
  <si>
    <t>Rasyonlar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</si>
  <si>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</si>
  <si>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</si>
  <si>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</si>
  <si>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</si>
  <si>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</si>
  <si>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</si>
  <si>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</si>
  <si>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</si>
  <si>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</si>
  <si>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</si>
  <si>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</si>
  <si>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</si>
  <si>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</si>
  <si>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</si>
  <si>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</si>
  <si>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</si>
  <si>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</si>
  <si>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</si>
  <si>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Adres</t>
  </si>
  <si>
    <t>Rasyon Kayıt Bölümü</t>
  </si>
  <si>
    <t>Diğer bilgiler</t>
  </si>
  <si>
    <t>Rasyonun hazırlandığı tarih :</t>
  </si>
  <si>
    <t>Rasyonu Hazırlayanın Adı Soyadı :</t>
  </si>
  <si>
    <t>Hayvan Tanımlama Bilgisi Girişi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</si>
  <si>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</si>
  <si>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</si>
  <si>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</si>
  <si>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</si>
  <si>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</si>
  <si>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</si>
  <si>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</si>
  <si>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</si>
  <si>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</si>
  <si>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</si>
  <si>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</si>
  <si>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</si>
  <si>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Yemlerin KODU</t>
  </si>
  <si>
    <t>Yemlerin ADI</t>
  </si>
  <si>
    <t>Yemlerin MİKTARI</t>
  </si>
  <si>
    <t>90,2</t>
  </si>
  <si>
    <t>29,7</t>
  </si>
  <si>
    <t>3,03</t>
  </si>
  <si>
    <t>38,8</t>
  </si>
  <si>
    <t>19,7</t>
  </si>
  <si>
    <t>5,2</t>
  </si>
  <si>
    <t>0</t>
  </si>
  <si>
    <t>10</t>
  </si>
  <si>
    <t>0,3</t>
  </si>
  <si>
    <t>MISIR POSASI (ŞLEMPE, DDGS)</t>
  </si>
  <si>
    <t>0,22</t>
  </si>
  <si>
    <t>0,83</t>
  </si>
  <si>
    <t>12,3</t>
  </si>
  <si>
    <t>Bypass Prot,% HP</t>
  </si>
  <si>
    <t>EN DÜŞÜK MALİYETLİ KARMA YEM</t>
  </si>
  <si>
    <t>SÜT TOZU</t>
  </si>
  <si>
    <t>Fatma</t>
  </si>
  <si>
    <t>HY, %</t>
  </si>
  <si>
    <t>LÜPEN</t>
  </si>
  <si>
    <t>MISIR KEPEĞİ+GERM (HOMINY)</t>
  </si>
  <si>
    <t>NOHUT</t>
  </si>
  <si>
    <t>ÜZÜM POSASI,KURU</t>
  </si>
  <si>
    <t>YUMURTA KABUĞU</t>
  </si>
  <si>
    <t>YERFISTIĞI İÇ KABUKLARI</t>
  </si>
  <si>
    <t>GUAR UNU</t>
  </si>
  <si>
    <t>SUSAM KÜSPESİ, PRES</t>
  </si>
  <si>
    <t>SUSAM KÜSPESİ, SOLVENT</t>
  </si>
  <si>
    <t>YOSUN UNU</t>
  </si>
  <si>
    <t>GLİSEROL</t>
  </si>
  <si>
    <t>YAĞ,Bypass</t>
  </si>
  <si>
    <t>Nişasta,%</t>
  </si>
  <si>
    <t>TSBM,%</t>
  </si>
  <si>
    <t>YUMURTA UNU</t>
  </si>
  <si>
    <t>HİNDİSTAN CEVİZİ KÜSPESİ, PRES</t>
  </si>
  <si>
    <t xml:space="preserve">PALMİYE KÜSPESİ, PRES  </t>
  </si>
  <si>
    <t>FINDIK KÜSPESİ</t>
  </si>
  <si>
    <t>ÜRE, OPTIGEN II</t>
  </si>
  <si>
    <t>Nişasta, %</t>
  </si>
  <si>
    <t>EĞER($V5=0;0;$AJ5*AG5/100)</t>
  </si>
  <si>
    <t>TSBM, %</t>
  </si>
  <si>
    <t>29.4.2015</t>
  </si>
  <si>
    <t>Mikser</t>
  </si>
  <si>
    <t>29.04.2015</t>
  </si>
  <si>
    <t>Capri Non Stop Constant</t>
  </si>
  <si>
    <t>Capri Non Stop Constant-Alternatif</t>
  </si>
  <si>
    <t>02.05.2015</t>
  </si>
  <si>
    <t>Capri Maxima Stimulans</t>
  </si>
  <si>
    <t>Capri Prima Trend</t>
  </si>
  <si>
    <t>Capri Transitie Totaal</t>
  </si>
  <si>
    <t>KEÇİ SÜT YEMİ</t>
  </si>
  <si>
    <t>Keçi Süt</t>
  </si>
  <si>
    <t>31.05.2015</t>
  </si>
</sst>
</file>

<file path=xl/styles.xml><?xml version="1.0" encoding="utf-8"?>
<styleSheet xmlns="http://schemas.openxmlformats.org/spreadsheetml/2006/main">
  <numFmts count="6">
    <numFmt numFmtId="164" formatCode="0.000_)"/>
    <numFmt numFmtId="165" formatCode="0.00_)"/>
    <numFmt numFmtId="166" formatCode="0.0_)"/>
    <numFmt numFmtId="167" formatCode="0_)"/>
    <numFmt numFmtId="168" formatCode="0.0"/>
    <numFmt numFmtId="169" formatCode="0.000"/>
  </numFmts>
  <fonts count="40">
    <font>
      <sz val="10"/>
      <name val="Courier"/>
      <charset val="162"/>
    </font>
    <font>
      <sz val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8"/>
      <name val="Courier"/>
      <family val="1"/>
      <charset val="162"/>
    </font>
    <font>
      <sz val="10"/>
      <color indexed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6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2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sz val="10"/>
      <color indexed="18"/>
      <name val="Arial"/>
      <family val="2"/>
      <charset val="162"/>
    </font>
    <font>
      <sz val="10"/>
      <color indexed="55"/>
      <name val="Arial"/>
      <family val="2"/>
      <charset val="162"/>
    </font>
    <font>
      <sz val="10"/>
      <color indexed="26"/>
      <name val="Arial"/>
      <family val="2"/>
      <charset val="162"/>
    </font>
    <font>
      <b/>
      <sz val="10"/>
      <color indexed="60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sz val="10"/>
      <color indexed="53"/>
      <name val="Arial"/>
      <family val="2"/>
      <charset val="162"/>
    </font>
    <font>
      <sz val="10"/>
      <color indexed="21"/>
      <name val="Arial"/>
      <family val="2"/>
      <charset val="162"/>
    </font>
    <font>
      <sz val="10"/>
      <color indexed="58"/>
      <name val="Arial"/>
      <family val="2"/>
      <charset val="162"/>
    </font>
    <font>
      <sz val="10"/>
      <color indexed="61"/>
      <name val="Arial"/>
      <family val="2"/>
      <charset val="162"/>
    </font>
    <font>
      <sz val="11"/>
      <color indexed="40"/>
      <name val="Comic Sans MS"/>
      <family val="4"/>
      <charset val="162"/>
    </font>
    <font>
      <b/>
      <sz val="10"/>
      <color indexed="41"/>
      <name val="Arial"/>
      <family val="2"/>
      <charset val="162"/>
    </font>
    <font>
      <b/>
      <sz val="14"/>
      <color indexed="20"/>
      <name val="Arial"/>
      <family val="2"/>
      <charset val="162"/>
    </font>
    <font>
      <sz val="10"/>
      <color indexed="8"/>
      <name val="Tahoma"/>
      <family val="2"/>
      <charset val="162"/>
    </font>
    <font>
      <sz val="10"/>
      <color indexed="57"/>
      <name val="Arial"/>
      <family val="2"/>
      <charset val="162"/>
    </font>
    <font>
      <sz val="10"/>
      <name val="Arial"/>
      <family val="2"/>
      <charset val="162"/>
    </font>
    <font>
      <sz val="10"/>
      <color indexed="41"/>
      <name val="Arial"/>
      <family val="2"/>
      <charset val="162"/>
    </font>
    <font>
      <b/>
      <sz val="13"/>
      <color indexed="20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rgb="FFFFFF00"/>
      <name val="Arial"/>
      <family val="2"/>
      <charset val="162"/>
    </font>
    <font>
      <sz val="8"/>
      <color rgb="FFFFFF00"/>
      <name val="Arial"/>
      <family val="2"/>
      <charset val="162"/>
    </font>
    <font>
      <b/>
      <sz val="10"/>
      <color rgb="FF800000"/>
      <name val="Arial"/>
      <family val="2"/>
      <charset val="162"/>
    </font>
    <font>
      <b/>
      <sz val="10"/>
      <color rgb="FF0000FF"/>
      <name val="Arial"/>
      <family val="2"/>
      <charset val="162"/>
    </font>
    <font>
      <b/>
      <sz val="12"/>
      <color rgb="FF800000"/>
      <name val="Arial"/>
      <family val="2"/>
      <charset val="162"/>
    </font>
    <font>
      <b/>
      <sz val="10"/>
      <color theme="3" tint="-0.499984740745262"/>
      <name val="Arial"/>
      <family val="2"/>
      <charset val="162"/>
    </font>
    <font>
      <sz val="10"/>
      <color theme="3" tint="-0.499984740745262"/>
      <name val="Courier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12"/>
      </left>
      <right style="thick">
        <color indexed="12"/>
      </right>
      <top style="medium">
        <color indexed="1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8"/>
      </left>
      <right/>
      <top/>
      <bottom/>
      <diagonal/>
    </border>
    <border>
      <left/>
      <right style="thick">
        <color indexed="18"/>
      </right>
      <top/>
      <bottom style="thin">
        <color indexed="18"/>
      </bottom>
      <diagonal/>
    </border>
    <border>
      <left style="thick">
        <color indexed="18"/>
      </left>
      <right style="thick">
        <color indexed="18"/>
      </right>
      <top style="thin">
        <color indexed="64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  <diagonal/>
    </border>
    <border>
      <left/>
      <right style="thick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ck">
        <color indexed="18"/>
      </left>
      <right style="thick">
        <color indexed="18"/>
      </right>
      <top/>
      <bottom style="medium">
        <color indexed="18"/>
      </bottom>
      <diagonal/>
    </border>
    <border>
      <left style="thick">
        <color indexed="18"/>
      </left>
      <right style="thick">
        <color indexed="18"/>
      </right>
      <top style="thin">
        <color indexed="18"/>
      </top>
      <bottom/>
      <diagonal/>
    </border>
    <border>
      <left style="thick">
        <color indexed="18"/>
      </left>
      <right style="thick">
        <color indexed="18"/>
      </right>
      <top style="thin">
        <color indexed="18"/>
      </top>
      <bottom style="medium">
        <color indexed="1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8"/>
      </left>
      <right style="thick">
        <color indexed="18"/>
      </right>
      <top style="thin">
        <color indexed="64"/>
      </top>
      <bottom/>
      <diagonal/>
    </border>
    <border>
      <left style="thick">
        <color indexed="18"/>
      </left>
      <right style="thick">
        <color indexed="18"/>
      </right>
      <top/>
      <bottom/>
      <diagonal/>
    </border>
    <border>
      <left style="thick">
        <color indexed="18"/>
      </left>
      <right style="thick">
        <color indexed="18"/>
      </right>
      <top/>
      <bottom style="thin">
        <color indexed="64"/>
      </bottom>
      <diagonal/>
    </border>
    <border>
      <left style="medium">
        <color indexed="18"/>
      </left>
      <right style="thick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ck">
        <color indexed="18"/>
      </right>
      <top/>
      <bottom style="thin">
        <color indexed="18"/>
      </bottom>
      <diagonal/>
    </border>
    <border>
      <left/>
      <right style="thick">
        <color indexed="12"/>
      </right>
      <top style="medium">
        <color indexed="12"/>
      </top>
      <bottom/>
      <diagonal/>
    </border>
    <border>
      <left style="thick">
        <color indexed="18"/>
      </left>
      <right style="thick">
        <color indexed="18"/>
      </right>
      <top/>
      <bottom style="thin">
        <color indexed="18"/>
      </bottom>
      <diagonal/>
    </border>
    <border>
      <left/>
      <right style="thick">
        <color indexed="18"/>
      </right>
      <top style="thin">
        <color indexed="18"/>
      </top>
      <bottom style="medium">
        <color indexed="18"/>
      </bottom>
      <diagonal/>
    </border>
    <border>
      <left/>
      <right style="thick">
        <color indexed="18"/>
      </right>
      <top style="thin">
        <color indexed="64"/>
      </top>
      <bottom style="thin">
        <color indexed="18"/>
      </bottom>
      <diagonal/>
    </border>
    <border>
      <left style="thick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ck">
        <color indexed="18"/>
      </right>
      <top/>
      <bottom style="medium">
        <color indexed="18"/>
      </bottom>
      <diagonal/>
    </border>
    <border>
      <left style="thick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  <diagonal/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/>
      <top style="medium">
        <color indexed="64"/>
      </top>
      <bottom/>
      <diagonal/>
    </border>
    <border>
      <left style="thick">
        <color indexed="12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ck">
        <color indexed="18"/>
      </right>
      <top style="thin">
        <color indexed="18"/>
      </top>
      <bottom/>
      <diagonal/>
    </border>
    <border>
      <left/>
      <right style="thin">
        <color indexed="48"/>
      </right>
      <top/>
      <bottom/>
      <diagonal/>
    </border>
    <border>
      <left/>
      <right style="thin">
        <color indexed="4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8"/>
      </left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 style="thick">
        <color indexed="18"/>
      </right>
      <top/>
      <bottom style="thick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2" borderId="0" xfId="0" applyFont="1" applyFill="1" applyAlignment="1" applyProtection="1">
      <alignment horizontal="fill"/>
      <protection hidden="1"/>
    </xf>
    <xf numFmtId="0" fontId="1" fillId="2" borderId="0" xfId="0" applyFont="1" applyFill="1" applyProtection="1">
      <protection hidden="1"/>
    </xf>
    <xf numFmtId="0" fontId="2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3" fillId="5" borderId="0" xfId="0" applyFont="1" applyFill="1" applyAlignment="1" applyProtection="1">
      <alignment horizontal="right"/>
      <protection hidden="1"/>
    </xf>
    <xf numFmtId="0" fontId="4" fillId="5" borderId="0" xfId="0" applyFont="1" applyFill="1" applyProtection="1">
      <protection hidden="1"/>
    </xf>
    <xf numFmtId="2" fontId="1" fillId="0" borderId="1" xfId="0" applyNumberFormat="1" applyFont="1" applyBorder="1" applyAlignment="1" applyProtection="1">
      <alignment horizontal="center"/>
      <protection locked="0" hidden="1"/>
    </xf>
    <xf numFmtId="2" fontId="1" fillId="0" borderId="1" xfId="0" applyNumberFormat="1" applyFont="1" applyBorder="1" applyAlignment="1" applyProtection="1">
      <alignment horizontal="center"/>
      <protection hidden="1"/>
    </xf>
    <xf numFmtId="2" fontId="1" fillId="2" borderId="0" xfId="0" applyNumberFormat="1" applyFont="1" applyFill="1" applyProtection="1"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Protection="1">
      <protection locked="0" hidden="1"/>
    </xf>
    <xf numFmtId="2" fontId="1" fillId="0" borderId="1" xfId="0" applyNumberFormat="1" applyFont="1" applyFill="1" applyBorder="1" applyAlignment="1" applyProtection="1">
      <alignment horizontal="center"/>
      <protection locked="0" hidden="1"/>
    </xf>
    <xf numFmtId="2" fontId="1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protection hidden="1"/>
    </xf>
    <xf numFmtId="167" fontId="1" fillId="0" borderId="0" xfId="0" applyNumberFormat="1" applyFont="1" applyAlignment="1" applyProtection="1">
      <protection hidden="1"/>
    </xf>
    <xf numFmtId="2" fontId="10" fillId="0" borderId="4" xfId="0" applyNumberFormat="1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/>
      <protection hidden="1"/>
    </xf>
    <xf numFmtId="2" fontId="1" fillId="0" borderId="6" xfId="0" applyNumberFormat="1" applyFont="1" applyFill="1" applyBorder="1" applyAlignment="1" applyProtection="1">
      <alignment horizontal="center"/>
      <protection locked="0" hidden="1"/>
    </xf>
    <xf numFmtId="169" fontId="1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6" fontId="1" fillId="0" borderId="0" xfId="0" applyNumberFormat="1" applyFont="1" applyAlignment="1" applyProtection="1">
      <protection hidden="1"/>
    </xf>
    <xf numFmtId="165" fontId="1" fillId="0" borderId="0" xfId="0" applyNumberFormat="1" applyFont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14" fontId="3" fillId="5" borderId="0" xfId="0" applyNumberFormat="1" applyFont="1" applyFill="1" applyAlignment="1" applyProtection="1">
      <alignment horizontal="left"/>
      <protection locked="0" hidden="1"/>
    </xf>
    <xf numFmtId="0" fontId="9" fillId="7" borderId="8" xfId="0" applyFont="1" applyFill="1" applyBorder="1" applyAlignment="1" applyProtection="1">
      <alignment horizontal="center"/>
      <protection locked="0" hidden="1"/>
    </xf>
    <xf numFmtId="2" fontId="15" fillId="7" borderId="9" xfId="0" applyNumberFormat="1" applyFont="1" applyFill="1" applyBorder="1" applyAlignment="1" applyProtection="1">
      <alignment horizontal="center"/>
      <protection locked="0" hidden="1"/>
    </xf>
    <xf numFmtId="0" fontId="9" fillId="3" borderId="10" xfId="0" applyFont="1" applyFill="1" applyBorder="1" applyProtection="1">
      <protection hidden="1"/>
    </xf>
    <xf numFmtId="0" fontId="6" fillId="8" borderId="11" xfId="0" applyFont="1" applyFill="1" applyBorder="1" applyAlignment="1" applyProtection="1">
      <alignment horizontal="left"/>
      <protection hidden="1"/>
    </xf>
    <xf numFmtId="0" fontId="6" fillId="8" borderId="1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protection hidden="1"/>
    </xf>
    <xf numFmtId="0" fontId="13" fillId="2" borderId="0" xfId="0" applyFont="1" applyFill="1" applyProtection="1">
      <protection hidden="1"/>
    </xf>
    <xf numFmtId="0" fontId="1" fillId="4" borderId="0" xfId="0" quotePrefix="1" applyFont="1" applyFill="1" applyAlignment="1" applyProtection="1">
      <alignment horizontal="left"/>
      <protection hidden="1"/>
    </xf>
    <xf numFmtId="0" fontId="13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6" fillId="9" borderId="14" xfId="0" applyFont="1" applyFill="1" applyBorder="1" applyAlignment="1" applyProtection="1">
      <alignment horizontal="center" vertical="center"/>
      <protection hidden="1"/>
    </xf>
    <xf numFmtId="2" fontId="7" fillId="8" borderId="15" xfId="0" applyNumberFormat="1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Protection="1">
      <protection locked="0" hidden="1"/>
    </xf>
    <xf numFmtId="0" fontId="1" fillId="7" borderId="18" xfId="0" applyFont="1" applyFill="1" applyBorder="1" applyProtection="1">
      <protection locked="0" hidden="1"/>
    </xf>
    <xf numFmtId="0" fontId="1" fillId="7" borderId="19" xfId="0" applyFont="1" applyFill="1" applyBorder="1" applyProtection="1">
      <protection locked="0" hidden="1"/>
    </xf>
    <xf numFmtId="2" fontId="7" fillId="8" borderId="20" xfId="0" applyNumberFormat="1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6" borderId="21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left"/>
      <protection hidden="1"/>
    </xf>
    <xf numFmtId="0" fontId="7" fillId="0" borderId="24" xfId="0" applyFont="1" applyBorder="1" applyAlignment="1" applyProtection="1">
      <alignment horizontal="center"/>
      <protection hidden="1"/>
    </xf>
    <xf numFmtId="2" fontId="1" fillId="0" borderId="25" xfId="0" applyNumberFormat="1" applyFont="1" applyBorder="1" applyAlignment="1" applyProtection="1">
      <alignment horizontal="left"/>
      <protection locked="0" hidden="1"/>
    </xf>
    <xf numFmtId="2" fontId="1" fillId="0" borderId="26" xfId="0" applyNumberFormat="1" applyFont="1" applyBorder="1" applyAlignment="1" applyProtection="1">
      <alignment horizontal="center"/>
      <protection locked="0" hidden="1"/>
    </xf>
    <xf numFmtId="2" fontId="7" fillId="0" borderId="27" xfId="0" applyNumberFormat="1" applyFont="1" applyBorder="1" applyAlignment="1" applyProtection="1">
      <alignment horizontal="left"/>
      <protection hidden="1"/>
    </xf>
    <xf numFmtId="168" fontId="22" fillId="10" borderId="9" xfId="0" applyNumberFormat="1" applyFont="1" applyFill="1" applyBorder="1" applyAlignment="1" applyProtection="1">
      <alignment horizontal="center"/>
      <protection hidden="1"/>
    </xf>
    <xf numFmtId="0" fontId="23" fillId="11" borderId="9" xfId="0" applyFont="1" applyFill="1" applyBorder="1" applyAlignment="1" applyProtection="1">
      <alignment horizontal="center"/>
      <protection hidden="1"/>
    </xf>
    <xf numFmtId="168" fontId="21" fillId="6" borderId="9" xfId="0" applyNumberFormat="1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left"/>
      <protection locked="0" hidden="1"/>
    </xf>
    <xf numFmtId="0" fontId="2" fillId="3" borderId="0" xfId="0" applyFont="1" applyFill="1" applyBorder="1" applyAlignment="1" applyProtection="1">
      <alignment horizontal="center"/>
      <protection hidden="1"/>
    </xf>
    <xf numFmtId="168" fontId="20" fillId="2" borderId="28" xfId="0" applyNumberFormat="1" applyFont="1" applyFill="1" applyBorder="1" applyAlignment="1" applyProtection="1">
      <alignment horizontal="center"/>
      <protection hidden="1"/>
    </xf>
    <xf numFmtId="168" fontId="20" fillId="2" borderId="29" xfId="0" applyNumberFormat="1" applyFont="1" applyFill="1" applyBorder="1" applyAlignment="1" applyProtection="1">
      <alignment horizontal="center"/>
      <protection hidden="1"/>
    </xf>
    <xf numFmtId="168" fontId="20" fillId="2" borderId="30" xfId="0" applyNumberFormat="1" applyFont="1" applyFill="1" applyBorder="1" applyAlignment="1" applyProtection="1">
      <alignment horizontal="center"/>
      <protection hidden="1"/>
    </xf>
    <xf numFmtId="2" fontId="1" fillId="12" borderId="1" xfId="0" applyNumberFormat="1" applyFont="1" applyFill="1" applyBorder="1" applyAlignment="1" applyProtection="1">
      <alignment horizontal="center"/>
      <protection locked="0" hidden="1"/>
    </xf>
    <xf numFmtId="2" fontId="1" fillId="12" borderId="1" xfId="0" applyNumberFormat="1" applyFont="1" applyFill="1" applyBorder="1" applyAlignment="1" applyProtection="1">
      <alignment horizontal="center" vertical="center"/>
      <protection locked="0" hidden="1"/>
    </xf>
    <xf numFmtId="2" fontId="1" fillId="5" borderId="1" xfId="0" applyNumberFormat="1" applyFont="1" applyFill="1" applyBorder="1" applyAlignment="1" applyProtection="1">
      <alignment horizontal="center"/>
      <protection locked="0" hidden="1"/>
    </xf>
    <xf numFmtId="2" fontId="1" fillId="5" borderId="1" xfId="0" applyNumberFormat="1" applyFont="1" applyFill="1" applyBorder="1" applyAlignment="1" applyProtection="1">
      <alignment horizontal="center" vertical="center"/>
      <protection locked="0" hidden="1"/>
    </xf>
    <xf numFmtId="2" fontId="20" fillId="7" borderId="9" xfId="0" applyNumberFormat="1" applyFont="1" applyFill="1" applyBorder="1" applyAlignment="1" applyProtection="1">
      <alignment horizontal="center"/>
      <protection locked="0" hidden="1"/>
    </xf>
    <xf numFmtId="2" fontId="21" fillId="6" borderId="9" xfId="0" applyNumberFormat="1" applyFont="1" applyFill="1" applyBorder="1" applyAlignment="1" applyProtection="1">
      <alignment horizontal="center"/>
      <protection hidden="1"/>
    </xf>
    <xf numFmtId="2" fontId="22" fillId="10" borderId="9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protection hidden="1"/>
    </xf>
    <xf numFmtId="0" fontId="13" fillId="2" borderId="0" xfId="0" applyFont="1" applyFill="1" applyAlignment="1" applyProtection="1">
      <protection locked="0" hidden="1"/>
    </xf>
    <xf numFmtId="0" fontId="14" fillId="7" borderId="31" xfId="0" applyFont="1" applyFill="1" applyBorder="1" applyAlignment="1" applyProtection="1">
      <alignment horizontal="left"/>
      <protection locked="0" hidden="1"/>
    </xf>
    <xf numFmtId="0" fontId="14" fillId="7" borderId="32" xfId="0" applyFont="1" applyFill="1" applyBorder="1" applyAlignment="1" applyProtection="1">
      <alignment horizontal="left"/>
      <protection locked="0"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Protection="1"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0" fontId="1" fillId="13" borderId="1" xfId="0" applyFont="1" applyFill="1" applyBorder="1" applyAlignment="1" applyProtection="1">
      <alignment horizontal="left"/>
      <protection locked="0" hidden="1"/>
    </xf>
    <xf numFmtId="0" fontId="1" fillId="3" borderId="1" xfId="0" applyFont="1" applyFill="1" applyBorder="1" applyAlignment="1" applyProtection="1">
      <alignment horizontal="center"/>
      <protection locked="0" hidden="1"/>
    </xf>
    <xf numFmtId="169" fontId="1" fillId="3" borderId="1" xfId="0" applyNumberFormat="1" applyFont="1" applyFill="1" applyBorder="1" applyAlignment="1" applyProtection="1">
      <alignment horizontal="center"/>
      <protection locked="0" hidden="1"/>
    </xf>
    <xf numFmtId="2" fontId="1" fillId="3" borderId="1" xfId="0" quotePrefix="1" applyNumberFormat="1" applyFont="1" applyFill="1" applyBorder="1" applyAlignment="1" applyProtection="1">
      <alignment horizontal="center"/>
      <protection locked="0" hidden="1"/>
    </xf>
    <xf numFmtId="2" fontId="1" fillId="3" borderId="1" xfId="0" applyNumberFormat="1" applyFont="1" applyFill="1" applyBorder="1" applyAlignment="1" applyProtection="1">
      <alignment horizontal="center"/>
      <protection locked="0" hidden="1"/>
    </xf>
    <xf numFmtId="0" fontId="1" fillId="3" borderId="1" xfId="0" applyFont="1" applyFill="1" applyBorder="1" applyAlignment="1" applyProtection="1">
      <protection locked="0" hidden="1"/>
    </xf>
    <xf numFmtId="0" fontId="13" fillId="2" borderId="0" xfId="0" applyFont="1" applyFill="1" applyAlignment="1" applyProtection="1">
      <protection hidden="1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11" fillId="14" borderId="36" xfId="0" applyFont="1" applyFill="1" applyBorder="1" applyAlignment="1" applyProtection="1">
      <alignment horizontal="left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6" fillId="6" borderId="38" xfId="0" applyFont="1" applyFill="1" applyBorder="1" applyAlignment="1" applyProtection="1">
      <alignment horizontal="center" vertical="center"/>
      <protection hidden="1"/>
    </xf>
    <xf numFmtId="0" fontId="13" fillId="7" borderId="8" xfId="0" applyFont="1" applyFill="1" applyBorder="1" applyAlignment="1" applyProtection="1">
      <alignment horizontal="center"/>
      <protection locked="0"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0" borderId="40" xfId="0" applyBorder="1" applyProtection="1">
      <protection hidden="1"/>
    </xf>
    <xf numFmtId="0" fontId="1" fillId="12" borderId="40" xfId="0" applyFont="1" applyFill="1" applyBorder="1" applyProtection="1">
      <protection hidden="1"/>
    </xf>
    <xf numFmtId="0" fontId="1" fillId="6" borderId="40" xfId="0" applyFont="1" applyFill="1" applyBorder="1" applyAlignment="1" applyProtection="1">
      <alignment horizontal="center"/>
      <protection hidden="1"/>
    </xf>
    <xf numFmtId="0" fontId="1" fillId="12" borderId="40" xfId="0" applyFont="1" applyFill="1" applyBorder="1" applyAlignment="1" applyProtection="1">
      <alignment horizontal="center"/>
      <protection hidden="1"/>
    </xf>
    <xf numFmtId="0" fontId="2" fillId="3" borderId="40" xfId="0" applyFont="1" applyFill="1" applyBorder="1" applyAlignment="1" applyProtection="1">
      <alignment horizontal="right" vertical="center"/>
      <protection hidden="1"/>
    </xf>
    <xf numFmtId="0" fontId="1" fillId="10" borderId="40" xfId="0" applyFont="1" applyFill="1" applyBorder="1" applyAlignment="1" applyProtection="1">
      <alignment horizontal="center"/>
      <protection hidden="1"/>
    </xf>
    <xf numFmtId="0" fontId="1" fillId="3" borderId="40" xfId="0" applyFont="1" applyFill="1" applyBorder="1" applyAlignment="1" applyProtection="1">
      <alignment horizontal="center"/>
      <protection hidden="1"/>
    </xf>
    <xf numFmtId="2" fontId="1" fillId="6" borderId="40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locked="0" hidden="1"/>
    </xf>
    <xf numFmtId="2" fontId="1" fillId="6" borderId="1" xfId="0" applyNumberFormat="1" applyFont="1" applyFill="1" applyBorder="1" applyAlignment="1" applyProtection="1">
      <alignment horizontal="center" vertical="center"/>
      <protection locked="0" hidden="1"/>
    </xf>
    <xf numFmtId="2" fontId="1" fillId="0" borderId="1" xfId="0" applyNumberFormat="1" applyFont="1" applyFill="1" applyBorder="1" applyAlignment="1" applyProtection="1">
      <alignment horizontal="center" vertical="center"/>
      <protection locked="0" hidden="1"/>
    </xf>
    <xf numFmtId="2" fontId="27" fillId="6" borderId="9" xfId="0" applyNumberFormat="1" applyFont="1" applyFill="1" applyBorder="1" applyAlignment="1" applyProtection="1">
      <alignment horizontal="center"/>
      <protection hidden="1"/>
    </xf>
    <xf numFmtId="0" fontId="14" fillId="7" borderId="31" xfId="0" applyFont="1" applyFill="1" applyBorder="1" applyAlignment="1" applyProtection="1">
      <alignment horizontal="left"/>
      <protection hidden="1"/>
    </xf>
    <xf numFmtId="2" fontId="15" fillId="7" borderId="9" xfId="0" applyNumberFormat="1" applyFont="1" applyFill="1" applyBorder="1" applyAlignment="1" applyProtection="1">
      <alignment horizontal="center"/>
      <protection hidden="1"/>
    </xf>
    <xf numFmtId="0" fontId="9" fillId="7" borderId="8" xfId="0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 horizontal="center"/>
      <protection hidden="1"/>
    </xf>
    <xf numFmtId="0" fontId="14" fillId="7" borderId="32" xfId="0" applyFont="1" applyFill="1" applyBorder="1" applyAlignment="1" applyProtection="1">
      <alignment horizontal="left"/>
      <protection hidden="1"/>
    </xf>
    <xf numFmtId="168" fontId="20" fillId="7" borderId="9" xfId="0" applyNumberFormat="1" applyFont="1" applyFill="1" applyBorder="1" applyAlignment="1" applyProtection="1">
      <alignment horizontal="center"/>
      <protection hidden="1"/>
    </xf>
    <xf numFmtId="2" fontId="20" fillId="7" borderId="9" xfId="0" applyNumberFormat="1" applyFont="1" applyFill="1" applyBorder="1" applyAlignment="1" applyProtection="1">
      <alignment horizont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9" fillId="3" borderId="52" xfId="0" applyFont="1" applyFill="1" applyBorder="1" applyProtection="1">
      <protection locked="0" hidden="1"/>
    </xf>
    <xf numFmtId="0" fontId="13" fillId="3" borderId="13" xfId="0" applyFon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168" fontId="7" fillId="0" borderId="53" xfId="0" applyNumberFormat="1" applyFont="1" applyBorder="1" applyAlignment="1" applyProtection="1">
      <alignment horizontal="center"/>
      <protection hidden="1"/>
    </xf>
    <xf numFmtId="0" fontId="7" fillId="12" borderId="54" xfId="0" applyFont="1" applyFill="1" applyBorder="1" applyAlignment="1" applyProtection="1">
      <alignment horizontal="left" vertical="center"/>
      <protection hidden="1"/>
    </xf>
    <xf numFmtId="0" fontId="7" fillId="12" borderId="55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/>
      <protection locked="0" hidden="1"/>
    </xf>
    <xf numFmtId="0" fontId="7" fillId="12" borderId="54" xfId="0" applyFont="1" applyFill="1" applyBorder="1" applyAlignment="1" applyProtection="1">
      <alignment horizontal="center" vertical="center"/>
      <protection hidden="1"/>
    </xf>
    <xf numFmtId="0" fontId="30" fillId="15" borderId="0" xfId="0" applyFont="1" applyFill="1" applyBorder="1" applyAlignment="1" applyProtection="1">
      <alignment horizontal="right" vertical="center"/>
      <protection hidden="1"/>
    </xf>
    <xf numFmtId="0" fontId="1" fillId="12" borderId="5" xfId="0" applyFont="1" applyFill="1" applyBorder="1" applyAlignment="1" applyProtection="1">
      <alignment vertical="center"/>
      <protection locked="0" hidden="1"/>
    </xf>
    <xf numFmtId="0" fontId="30" fillId="2" borderId="0" xfId="0" applyFont="1" applyFill="1" applyBorder="1" applyAlignment="1" applyProtection="1">
      <alignment horizontal="right" vertical="center"/>
      <protection hidden="1"/>
    </xf>
    <xf numFmtId="0" fontId="1" fillId="11" borderId="36" xfId="0" applyFont="1" applyFill="1" applyBorder="1" applyAlignment="1" applyProtection="1">
      <alignment vertical="center"/>
      <protection locked="0" hidden="1"/>
    </xf>
    <xf numFmtId="0" fontId="7" fillId="12" borderId="0" xfId="0" applyFont="1" applyFill="1" applyBorder="1" applyAlignment="1" applyProtection="1">
      <alignment horizontal="left" vertical="center"/>
      <protection hidden="1"/>
    </xf>
    <xf numFmtId="0" fontId="1" fillId="6" borderId="9" xfId="0" applyFont="1" applyFill="1" applyBorder="1" applyAlignment="1" applyProtection="1">
      <alignment vertical="center"/>
      <protection locked="0" hidden="1"/>
    </xf>
    <xf numFmtId="0" fontId="1" fillId="7" borderId="9" xfId="0" applyFont="1" applyFill="1" applyBorder="1" applyAlignment="1" applyProtection="1">
      <alignment vertical="center"/>
      <protection locked="0" hidden="1"/>
    </xf>
    <xf numFmtId="0" fontId="0" fillId="0" borderId="0" xfId="0" applyFont="1" applyFill="1" applyBorder="1"/>
    <xf numFmtId="3" fontId="0" fillId="0" borderId="0" xfId="0" applyNumberFormat="1"/>
    <xf numFmtId="0" fontId="7" fillId="12" borderId="56" xfId="0" applyFont="1" applyFill="1" applyBorder="1" applyAlignment="1" applyProtection="1">
      <alignment horizontal="left" vertical="center"/>
      <protection hidden="1"/>
    </xf>
    <xf numFmtId="2" fontId="1" fillId="16" borderId="1" xfId="0" applyNumberFormat="1" applyFont="1" applyFill="1" applyBorder="1" applyAlignment="1" applyProtection="1">
      <alignment horizontal="left" vertical="center"/>
      <protection locked="0" hidden="1"/>
    </xf>
    <xf numFmtId="2" fontId="1" fillId="17" borderId="1" xfId="0" applyNumberFormat="1" applyFont="1" applyFill="1" applyBorder="1" applyAlignment="1" applyProtection="1">
      <alignment horizontal="left" vertical="center"/>
      <protection locked="0" hidden="1"/>
    </xf>
    <xf numFmtId="2" fontId="1" fillId="18" borderId="1" xfId="0" applyNumberFormat="1" applyFont="1" applyFill="1" applyBorder="1" applyAlignment="1" applyProtection="1">
      <alignment horizontal="left" vertical="center"/>
      <protection locked="0" hidden="1"/>
    </xf>
    <xf numFmtId="2" fontId="1" fillId="18" borderId="1" xfId="0" applyNumberFormat="1" applyFont="1" applyFill="1" applyBorder="1" applyAlignment="1" applyProtection="1">
      <alignment horizontal="center"/>
      <protection locked="0" hidden="1"/>
    </xf>
    <xf numFmtId="2" fontId="1" fillId="18" borderId="1" xfId="0" applyNumberFormat="1" applyFont="1" applyFill="1" applyBorder="1" applyAlignment="1" applyProtection="1">
      <alignment horizontal="center" vertical="center"/>
      <protection locked="0" hidden="1"/>
    </xf>
    <xf numFmtId="2" fontId="1" fillId="18" borderId="6" xfId="0" applyNumberFormat="1" applyFont="1" applyFill="1" applyBorder="1" applyAlignment="1" applyProtection="1">
      <alignment horizontal="center"/>
      <protection locked="0" hidden="1"/>
    </xf>
    <xf numFmtId="0" fontId="32" fillId="3" borderId="13" xfId="0" applyFont="1" applyFill="1" applyBorder="1" applyAlignment="1" applyProtection="1">
      <alignment horizontal="center"/>
      <protection hidden="1"/>
    </xf>
    <xf numFmtId="2" fontId="32" fillId="0" borderId="6" xfId="0" applyNumberFormat="1" applyFont="1" applyFill="1" applyBorder="1" applyAlignment="1" applyProtection="1">
      <alignment horizontal="center"/>
      <protection locked="0" hidden="1"/>
    </xf>
    <xf numFmtId="2" fontId="32" fillId="0" borderId="1" xfId="0" applyNumberFormat="1" applyFont="1" applyBorder="1" applyAlignment="1" applyProtection="1">
      <alignment horizontal="center"/>
      <protection locked="0" hidden="1"/>
    </xf>
    <xf numFmtId="2" fontId="32" fillId="0" borderId="1" xfId="0" applyNumberFormat="1" applyFont="1" applyFill="1" applyBorder="1" applyAlignment="1" applyProtection="1">
      <alignment horizontal="center"/>
      <protection locked="0" hidden="1"/>
    </xf>
    <xf numFmtId="0" fontId="32" fillId="4" borderId="0" xfId="0" applyFont="1" applyFill="1" applyProtection="1">
      <protection hidden="1"/>
    </xf>
    <xf numFmtId="0" fontId="32" fillId="8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protection hidden="1"/>
    </xf>
    <xf numFmtId="0" fontId="32" fillId="2" borderId="0" xfId="0" applyFont="1" applyFill="1" applyAlignment="1" applyProtection="1">
      <alignment horizontal="fill"/>
      <protection hidden="1"/>
    </xf>
    <xf numFmtId="2" fontId="32" fillId="0" borderId="1" xfId="0" applyNumberFormat="1" applyFont="1" applyBorder="1" applyAlignment="1" applyProtection="1">
      <alignment horizontal="center" vertical="center"/>
      <protection locked="0" hidden="1"/>
    </xf>
    <xf numFmtId="2" fontId="32" fillId="6" borderId="1" xfId="0" applyNumberFormat="1" applyFont="1" applyFill="1" applyBorder="1" applyAlignment="1" applyProtection="1">
      <alignment horizontal="center"/>
      <protection locked="0" hidden="1"/>
    </xf>
    <xf numFmtId="2" fontId="32" fillId="6" borderId="1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horizontal="center"/>
      <protection locked="0" hidden="1"/>
    </xf>
    <xf numFmtId="2" fontId="32" fillId="0" borderId="1" xfId="0" applyNumberFormat="1" applyFont="1" applyFill="1" applyBorder="1" applyAlignment="1" applyProtection="1">
      <alignment horizontal="center" vertical="center"/>
      <protection locked="0" hidden="1"/>
    </xf>
    <xf numFmtId="2" fontId="32" fillId="18" borderId="1" xfId="0" applyNumberFormat="1" applyFont="1" applyFill="1" applyBorder="1" applyAlignment="1" applyProtection="1">
      <alignment horizontal="center"/>
      <protection locked="0" hidden="1"/>
    </xf>
    <xf numFmtId="1" fontId="27" fillId="6" borderId="9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Protection="1">
      <protection hidden="1"/>
    </xf>
    <xf numFmtId="0" fontId="33" fillId="2" borderId="44" xfId="0" applyFont="1" applyFill="1" applyBorder="1" applyAlignment="1" applyProtection="1">
      <alignment vertical="center"/>
      <protection hidden="1"/>
    </xf>
    <xf numFmtId="0" fontId="34" fillId="2" borderId="45" xfId="0" applyFont="1" applyFill="1" applyBorder="1" applyAlignment="1" applyProtection="1">
      <alignment horizontal="right" vertical="center"/>
      <protection hidden="1"/>
    </xf>
    <xf numFmtId="2" fontId="34" fillId="2" borderId="46" xfId="0" applyNumberFormat="1" applyFont="1" applyFill="1" applyBorder="1" applyAlignment="1" applyProtection="1">
      <alignment horizontal="center" vertical="center"/>
      <protection hidden="1"/>
    </xf>
    <xf numFmtId="0" fontId="33" fillId="2" borderId="47" xfId="0" applyFont="1" applyFill="1" applyBorder="1" applyAlignment="1" applyProtection="1">
      <alignment vertical="center"/>
      <protection hidden="1"/>
    </xf>
    <xf numFmtId="0" fontId="34" fillId="2" borderId="0" xfId="0" applyFont="1" applyFill="1" applyBorder="1" applyAlignment="1" applyProtection="1">
      <alignment horizontal="right" vertical="center"/>
      <protection hidden="1"/>
    </xf>
    <xf numFmtId="2" fontId="34" fillId="2" borderId="48" xfId="0" applyNumberFormat="1" applyFont="1" applyFill="1" applyBorder="1" applyAlignment="1" applyProtection="1">
      <alignment horizontal="center" vertical="center"/>
      <protection hidden="1"/>
    </xf>
    <xf numFmtId="0" fontId="33" fillId="2" borderId="49" xfId="0" applyFont="1" applyFill="1" applyBorder="1" applyAlignment="1" applyProtection="1">
      <alignment vertical="center"/>
      <protection hidden="1"/>
    </xf>
    <xf numFmtId="0" fontId="34" fillId="2" borderId="50" xfId="0" applyFont="1" applyFill="1" applyBorder="1" applyAlignment="1" applyProtection="1">
      <alignment horizontal="right" vertical="center"/>
      <protection hidden="1"/>
    </xf>
    <xf numFmtId="2" fontId="34" fillId="2" borderId="51" xfId="0" applyNumberFormat="1" applyFont="1" applyFill="1" applyBorder="1" applyAlignment="1" applyProtection="1">
      <alignment horizontal="center" vertical="center"/>
      <protection hidden="1"/>
    </xf>
    <xf numFmtId="0" fontId="20" fillId="7" borderId="9" xfId="0" applyNumberFormat="1" applyFont="1" applyFill="1" applyBorder="1" applyAlignment="1" applyProtection="1">
      <alignment horizontal="center"/>
      <protection locked="0" hidden="1"/>
    </xf>
    <xf numFmtId="0" fontId="31" fillId="19" borderId="57" xfId="0" applyNumberFormat="1" applyFont="1" applyFill="1" applyBorder="1" applyAlignment="1" applyProtection="1">
      <alignment horizontal="center" vertical="center"/>
      <protection hidden="1"/>
    </xf>
    <xf numFmtId="0" fontId="26" fillId="19" borderId="41" xfId="0" applyNumberFormat="1" applyFont="1" applyFill="1" applyBorder="1" applyAlignment="1" applyProtection="1">
      <alignment horizontal="center" vertical="center"/>
      <protection hidden="1"/>
    </xf>
    <xf numFmtId="0" fontId="8" fillId="20" borderId="0" xfId="0" applyFont="1" applyFill="1" applyBorder="1" applyAlignment="1" applyProtection="1">
      <alignment horizontal="left"/>
      <protection hidden="1"/>
    </xf>
    <xf numFmtId="1" fontId="28" fillId="10" borderId="9" xfId="0" applyNumberFormat="1" applyFont="1" applyFill="1" applyBorder="1" applyAlignment="1" applyProtection="1">
      <alignment horizontal="center"/>
      <protection hidden="1"/>
    </xf>
    <xf numFmtId="2" fontId="28" fillId="10" borderId="9" xfId="0" applyNumberFormat="1" applyFont="1" applyFill="1" applyBorder="1" applyAlignment="1" applyProtection="1">
      <alignment horizontal="center"/>
      <protection hidden="1"/>
    </xf>
    <xf numFmtId="0" fontId="1" fillId="3" borderId="1" xfId="0" applyNumberFormat="1" applyFont="1" applyFill="1" applyBorder="1" applyAlignment="1" applyProtection="1">
      <alignment horizontal="center"/>
      <protection locked="0" hidden="1"/>
    </xf>
    <xf numFmtId="0" fontId="1" fillId="3" borderId="1" xfId="0" applyNumberFormat="1" applyFont="1" applyFill="1" applyBorder="1" applyAlignment="1" applyProtection="1">
      <protection locked="0" hidden="1"/>
    </xf>
    <xf numFmtId="0" fontId="8" fillId="6" borderId="7" xfId="0" applyFont="1" applyFill="1" applyBorder="1" applyAlignment="1" applyProtection="1">
      <alignment horizontal="left"/>
      <protection locked="0" hidden="1"/>
    </xf>
    <xf numFmtId="0" fontId="19" fillId="0" borderId="0" xfId="0" applyFont="1" applyFill="1" applyBorder="1" applyAlignment="1" applyProtection="1">
      <alignment horizontal="center" vertical="center" wrapText="1"/>
      <protection locked="0" hidden="1"/>
    </xf>
    <xf numFmtId="0" fontId="8" fillId="20" borderId="58" xfId="0" applyFont="1" applyFill="1" applyBorder="1" applyAlignment="1" applyProtection="1">
      <alignment horizontal="left"/>
      <protection hidden="1"/>
    </xf>
    <xf numFmtId="14" fontId="25" fillId="2" borderId="0" xfId="0" applyNumberFormat="1" applyFont="1" applyFill="1" applyAlignment="1" applyProtection="1">
      <alignment horizont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59" xfId="0" quotePrefix="1" applyFont="1" applyFill="1" applyBorder="1" applyAlignment="1" applyProtection="1">
      <alignment horizontal="left" vertical="center"/>
      <protection hidden="1"/>
    </xf>
    <xf numFmtId="0" fontId="2" fillId="3" borderId="15" xfId="0" quotePrefix="1" applyFont="1" applyFill="1" applyBorder="1" applyAlignment="1" applyProtection="1">
      <alignment horizontal="left" vertical="center"/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38" fillId="3" borderId="0" xfId="0" applyFont="1" applyFill="1" applyBorder="1" applyAlignment="1" applyProtection="1">
      <alignment horizontal="right"/>
      <protection hidden="1"/>
    </xf>
    <xf numFmtId="0" fontId="39" fillId="0" borderId="60" xfId="0" applyFont="1" applyBorder="1"/>
    <xf numFmtId="0" fontId="38" fillId="3" borderId="58" xfId="0" applyFont="1" applyFill="1" applyBorder="1" applyAlignment="1" applyProtection="1">
      <alignment horizontal="right"/>
      <protection hidden="1"/>
    </xf>
    <xf numFmtId="0" fontId="38" fillId="3" borderId="61" xfId="0" applyFont="1" applyFill="1" applyBorder="1" applyAlignment="1" applyProtection="1">
      <alignment horizontal="right"/>
      <protection hidden="1"/>
    </xf>
    <xf numFmtId="0" fontId="2" fillId="6" borderId="22" xfId="0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7" fillId="0" borderId="62" xfId="0" applyFont="1" applyFill="1" applyBorder="1" applyAlignment="1" applyProtection="1">
      <alignment horizontal="center" vertical="center" wrapText="1"/>
      <protection hidden="1"/>
    </xf>
    <xf numFmtId="0" fontId="17" fillId="0" borderId="63" xfId="0" applyFont="1" applyFill="1" applyBorder="1" applyAlignment="1" applyProtection="1">
      <alignment horizontal="center" vertical="center" wrapText="1"/>
      <protection hidden="1"/>
    </xf>
    <xf numFmtId="0" fontId="17" fillId="0" borderId="64" xfId="0" applyFont="1" applyFill="1" applyBorder="1" applyAlignment="1" applyProtection="1">
      <alignment horizontal="center" vertical="center" wrapText="1"/>
      <protection hidden="1"/>
    </xf>
    <xf numFmtId="0" fontId="17" fillId="0" borderId="6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66" xfId="0" applyFont="1" applyFill="1" applyBorder="1" applyAlignment="1" applyProtection="1">
      <alignment horizontal="center" vertical="center" wrapText="1"/>
      <protection hidden="1"/>
    </xf>
    <xf numFmtId="0" fontId="18" fillId="5" borderId="10" xfId="0" applyFont="1" applyFill="1" applyBorder="1" applyAlignment="1" applyProtection="1">
      <alignment horizontal="center"/>
      <protection hidden="1"/>
    </xf>
    <xf numFmtId="0" fontId="18" fillId="5" borderId="67" xfId="0" applyFont="1" applyFill="1" applyBorder="1" applyAlignment="1" applyProtection="1">
      <alignment horizontal="center"/>
      <protection hidden="1"/>
    </xf>
    <xf numFmtId="0" fontId="18" fillId="5" borderId="68" xfId="0" applyFont="1" applyFill="1" applyBorder="1" applyAlignment="1" applyProtection="1">
      <alignment horizontal="center"/>
      <protection hidden="1"/>
    </xf>
    <xf numFmtId="0" fontId="2" fillId="3" borderId="69" xfId="0" applyFont="1" applyFill="1" applyBorder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8" fillId="6" borderId="7" xfId="0" applyFont="1" applyFill="1" applyBorder="1" applyAlignment="1" applyProtection="1">
      <alignment horizontal="left"/>
      <protection locked="0" hidden="1"/>
    </xf>
    <xf numFmtId="0" fontId="8" fillId="6" borderId="0" xfId="0" applyFont="1" applyFill="1" applyBorder="1" applyAlignment="1" applyProtection="1">
      <alignment horizontal="left"/>
      <protection locked="0" hidden="1"/>
    </xf>
    <xf numFmtId="0" fontId="2" fillId="3" borderId="70" xfId="0" quotePrefix="1" applyFont="1" applyFill="1" applyBorder="1" applyAlignment="1" applyProtection="1">
      <alignment horizontal="center" vertical="center"/>
      <protection hidden="1"/>
    </xf>
    <xf numFmtId="0" fontId="2" fillId="3" borderId="71" xfId="0" quotePrefix="1" applyFont="1" applyFill="1" applyBorder="1" applyAlignment="1" applyProtection="1">
      <alignment horizontal="center" vertical="center"/>
      <protection hidden="1"/>
    </xf>
    <xf numFmtId="0" fontId="26" fillId="6" borderId="72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73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70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26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ndense val="0"/>
        <extend val="0"/>
        <color indexed="45"/>
      </font>
    </dxf>
    <dxf>
      <font>
        <condense val="0"/>
        <extend val="0"/>
        <color indexed="15"/>
      </font>
      <fill>
        <patternFill>
          <bgColor indexed="15"/>
        </patternFill>
      </fill>
    </dxf>
    <dxf>
      <font>
        <condense val="0"/>
        <extend val="0"/>
        <color indexed="15"/>
      </font>
      <fill>
        <patternFill>
          <bgColor indexed="15"/>
        </patternFill>
      </fill>
    </dxf>
    <dxf>
      <font>
        <condense val="0"/>
        <extend val="0"/>
        <color indexed="10"/>
      </font>
      <fill>
        <patternFill>
          <bgColor indexed="51"/>
        </patternFill>
      </fill>
    </dxf>
    <dxf>
      <font>
        <b val="0"/>
        <i val="0"/>
        <condense val="0"/>
        <extend val="0"/>
        <color indexed="11"/>
      </font>
      <fill>
        <patternFill>
          <bgColor indexed="11"/>
        </patternFill>
      </fill>
    </dxf>
    <dxf>
      <font>
        <b/>
        <i val="0"/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26"/>
      </font>
    </dxf>
    <dxf>
      <font>
        <condense val="0"/>
        <extend val="0"/>
        <color indexed="43"/>
      </font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55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51"/>
        </patternFill>
      </fill>
    </dxf>
    <dxf>
      <font>
        <b/>
        <i val="0"/>
        <condense val="0"/>
        <extend val="0"/>
        <color indexed="12"/>
      </font>
      <fill>
        <patternFill>
          <bgColor indexed="47"/>
        </patternFill>
      </fill>
    </dxf>
    <dxf>
      <font>
        <b/>
        <i val="0"/>
        <condense val="0"/>
        <extend val="0"/>
        <color indexed="18"/>
      </font>
      <fill>
        <patternFill>
          <bgColor indexed="51"/>
        </patternFill>
      </fill>
    </dxf>
    <dxf>
      <font>
        <b/>
        <i val="0"/>
        <condense val="0"/>
        <extend val="0"/>
        <color indexed="12"/>
      </font>
      <fill>
        <patternFill>
          <bgColor indexed="47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26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5"/>
      </font>
      <fill>
        <patternFill>
          <bgColor indexed="15"/>
        </patternFill>
      </fill>
    </dxf>
    <dxf>
      <font>
        <condense val="0"/>
        <extend val="0"/>
        <color indexed="15"/>
      </font>
      <fill>
        <patternFill>
          <bgColor indexed="15"/>
        </patternFill>
      </fill>
    </dxf>
    <dxf>
      <font>
        <condense val="0"/>
        <extend val="0"/>
        <color indexed="10"/>
      </font>
      <fill>
        <patternFill>
          <bgColor indexed="51"/>
        </patternFill>
      </fill>
    </dxf>
    <dxf>
      <font>
        <b val="0"/>
        <i val="0"/>
        <condense val="0"/>
        <extend val="0"/>
        <color indexed="11"/>
      </font>
      <fill>
        <patternFill>
          <bgColor indexed="11"/>
        </patternFill>
      </fill>
    </dxf>
    <dxf>
      <font>
        <b/>
        <i val="0"/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26"/>
      </font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55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8"/>
      </font>
      <fill>
        <patternFill>
          <bgColor indexed="51"/>
        </patternFill>
      </fill>
    </dxf>
    <dxf>
      <font>
        <b/>
        <i val="0"/>
        <condense val="0"/>
        <extend val="0"/>
        <color indexed="12"/>
      </font>
      <fill>
        <patternFill>
          <bgColor indexed="47"/>
        </patternFill>
      </fill>
    </dxf>
    <dxf>
      <font>
        <b/>
        <i val="0"/>
        <condense val="0"/>
        <extend val="0"/>
        <color indexed="18"/>
      </font>
      <fill>
        <patternFill>
          <bgColor indexed="51"/>
        </patternFill>
      </fill>
    </dxf>
    <dxf>
      <font>
        <b/>
        <i val="0"/>
        <condense val="0"/>
        <extend val="0"/>
        <color indexed="12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inal@selcuk.edu.tr;bcoskun@selcuk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inal@selcuk.edu.tr;bcoskun@selcuk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B213"/>
  <sheetViews>
    <sheetView tabSelected="1" zoomScale="85" zoomScaleNormal="85" workbookViewId="0">
      <selection activeCell="B5" sqref="B5"/>
    </sheetView>
  </sheetViews>
  <sheetFormatPr defaultColWidth="9.625" defaultRowHeight="12.75"/>
  <cols>
    <col min="1" max="1" width="0.875" style="17" customWidth="1"/>
    <col min="2" max="2" width="39.375" style="17" customWidth="1"/>
    <col min="3" max="3" width="8" style="17" customWidth="1"/>
    <col min="4" max="4" width="8.5" style="17" customWidth="1"/>
    <col min="5" max="6" width="6.375" style="17" customWidth="1"/>
    <col min="7" max="7" width="14.375" style="17" bestFit="1" customWidth="1"/>
    <col min="8" max="9" width="9" style="17" customWidth="1"/>
    <col min="10" max="11" width="8.375" style="17" customWidth="1"/>
    <col min="12" max="12" width="7.5" style="17" customWidth="1"/>
    <col min="13" max="13" width="35.625" style="17" customWidth="1"/>
    <col min="14" max="14" width="31.75" style="18" customWidth="1"/>
    <col min="15" max="15" width="6.375" style="46" customWidth="1"/>
    <col min="16" max="16" width="9.125" style="46" customWidth="1"/>
    <col min="17" max="17" width="13.5" style="46" customWidth="1"/>
    <col min="18" max="18" width="8.5" style="46" customWidth="1"/>
    <col min="19" max="19" width="8.75" style="46" customWidth="1"/>
    <col min="20" max="20" width="6.625" style="46" bestFit="1" customWidth="1"/>
    <col min="21" max="21" width="6.75" style="46" bestFit="1" customWidth="1"/>
    <col min="22" max="22" width="2.75" style="17" customWidth="1"/>
    <col min="23" max="26" width="9.625" style="17"/>
    <col min="27" max="27" width="18.375" style="17" hidden="1" customWidth="1"/>
    <col min="28" max="29" width="18.375" hidden="1" customWidth="1"/>
    <col min="30" max="34" width="18.375" style="141" hidden="1" customWidth="1"/>
    <col min="35" max="61" width="18.375" hidden="1" customWidth="1"/>
    <col min="62" max="67" width="18.375" style="17" hidden="1" customWidth="1"/>
    <col min="68" max="77" width="9.625" style="17" customWidth="1"/>
    <col min="78" max="16384" width="9.625" style="17"/>
  </cols>
  <sheetData>
    <row r="1" spans="1:80" ht="17.25" customHeight="1" thickTop="1" thickBot="1">
      <c r="A1" s="42"/>
      <c r="B1" s="178" t="s">
        <v>290</v>
      </c>
      <c r="C1" s="42"/>
      <c r="D1" s="42"/>
      <c r="E1" s="193" t="s">
        <v>29</v>
      </c>
      <c r="F1" s="193"/>
      <c r="G1" s="193"/>
      <c r="H1" s="188">
        <f ca="1">TODAY()</f>
        <v>42244</v>
      </c>
      <c r="I1" s="188"/>
      <c r="J1" s="188"/>
      <c r="K1" s="42"/>
      <c r="L1" s="42"/>
      <c r="M1" s="42"/>
      <c r="N1" s="8"/>
      <c r="O1" s="8"/>
      <c r="P1" s="8"/>
      <c r="Q1" s="8"/>
      <c r="R1" s="8"/>
      <c r="S1" s="8"/>
      <c r="T1" s="8"/>
      <c r="U1" s="8"/>
      <c r="V1" s="42"/>
      <c r="AB1" s="143" t="s">
        <v>255</v>
      </c>
      <c r="AC1" s="143" t="s">
        <v>236</v>
      </c>
      <c r="AD1" s="129" t="s">
        <v>256</v>
      </c>
      <c r="AE1" s="130"/>
      <c r="AF1" s="130"/>
      <c r="AG1" s="130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</row>
    <row r="2" spans="1:80" ht="17.25" customHeight="1" thickTop="1" thickBot="1">
      <c r="A2" s="42"/>
      <c r="B2" s="179" t="s">
        <v>231</v>
      </c>
      <c r="C2" s="56" t="s">
        <v>42</v>
      </c>
      <c r="D2" s="57" t="s">
        <v>135</v>
      </c>
      <c r="E2" s="92"/>
      <c r="F2" s="92"/>
      <c r="G2" s="42"/>
      <c r="H2" s="42"/>
      <c r="I2" s="42"/>
      <c r="J2" s="42"/>
      <c r="K2" s="42"/>
      <c r="L2" s="42"/>
      <c r="M2" s="42"/>
      <c r="N2" s="8"/>
      <c r="O2" s="8"/>
      <c r="P2" s="8"/>
      <c r="Q2" s="8"/>
      <c r="R2" s="8"/>
      <c r="S2" s="8"/>
      <c r="T2" s="8"/>
      <c r="U2" s="8"/>
      <c r="V2" s="42"/>
      <c r="AB2" s="130" t="s">
        <v>237</v>
      </c>
      <c r="AC2" s="132" t="s">
        <v>319</v>
      </c>
      <c r="AD2" s="128" t="s">
        <v>257</v>
      </c>
      <c r="AE2" s="133">
        <v>1</v>
      </c>
      <c r="AF2" s="133">
        <v>2</v>
      </c>
      <c r="AG2" s="133">
        <v>3</v>
      </c>
      <c r="AH2" s="133">
        <v>4</v>
      </c>
      <c r="AI2" s="133">
        <v>5</v>
      </c>
      <c r="AJ2" s="133">
        <v>6</v>
      </c>
      <c r="AK2" s="133">
        <v>7</v>
      </c>
      <c r="AL2" s="133">
        <v>8</v>
      </c>
      <c r="AM2" s="133">
        <v>9</v>
      </c>
      <c r="AN2" s="133">
        <v>10</v>
      </c>
      <c r="AO2" s="133">
        <f>AN2+1</f>
        <v>11</v>
      </c>
      <c r="AP2" s="133">
        <f t="shared" ref="AP2:BH2" si="0">AO2+1</f>
        <v>12</v>
      </c>
      <c r="AQ2" s="133">
        <f t="shared" si="0"/>
        <v>13</v>
      </c>
      <c r="AR2" s="133">
        <f t="shared" si="0"/>
        <v>14</v>
      </c>
      <c r="AS2" s="133">
        <f t="shared" si="0"/>
        <v>15</v>
      </c>
      <c r="AT2" s="133">
        <f t="shared" si="0"/>
        <v>16</v>
      </c>
      <c r="AU2" s="133">
        <f t="shared" si="0"/>
        <v>17</v>
      </c>
      <c r="AV2" s="133">
        <f t="shared" si="0"/>
        <v>18</v>
      </c>
      <c r="AW2" s="133">
        <f t="shared" si="0"/>
        <v>19</v>
      </c>
      <c r="AX2" s="133">
        <f t="shared" si="0"/>
        <v>20</v>
      </c>
      <c r="AY2" s="133">
        <f t="shared" si="0"/>
        <v>21</v>
      </c>
      <c r="AZ2" s="133">
        <f t="shared" si="0"/>
        <v>22</v>
      </c>
      <c r="BA2" s="133">
        <f t="shared" si="0"/>
        <v>23</v>
      </c>
      <c r="BB2" s="133">
        <f t="shared" si="0"/>
        <v>24</v>
      </c>
      <c r="BC2" s="133">
        <f t="shared" si="0"/>
        <v>25</v>
      </c>
      <c r="BD2" s="133">
        <f t="shared" si="0"/>
        <v>26</v>
      </c>
      <c r="BE2" s="133">
        <f t="shared" si="0"/>
        <v>27</v>
      </c>
      <c r="BF2" s="133">
        <f t="shared" si="0"/>
        <v>28</v>
      </c>
      <c r="BG2" s="133">
        <f t="shared" si="0"/>
        <v>29</v>
      </c>
      <c r="BH2" s="133">
        <f t="shared" si="0"/>
        <v>30</v>
      </c>
    </row>
    <row r="3" spans="1:80" ht="15.75" customHeight="1" thickBot="1">
      <c r="A3" s="42"/>
      <c r="B3" s="191" t="s">
        <v>68</v>
      </c>
      <c r="C3" s="48" t="str">
        <f>IF(C4&lt;100*0.9999999,"EKSİK",IF(C4&gt;100*1.00000001,"FAZLA","TAMAM"))</f>
        <v>TAMAM</v>
      </c>
      <c r="D3" s="55" t="s">
        <v>136</v>
      </c>
      <c r="E3" s="198" t="s">
        <v>137</v>
      </c>
      <c r="F3" s="198"/>
      <c r="G3" s="42"/>
      <c r="H3" s="189" t="s">
        <v>107</v>
      </c>
      <c r="I3" s="190"/>
      <c r="J3" s="42"/>
      <c r="K3" s="42"/>
      <c r="L3" s="42"/>
      <c r="M3" s="42"/>
      <c r="N3" s="8"/>
      <c r="O3" s="200" t="s">
        <v>121</v>
      </c>
      <c r="P3" s="201"/>
      <c r="Q3" s="201"/>
      <c r="R3" s="202"/>
      <c r="S3" s="8"/>
      <c r="T3" s="8"/>
      <c r="U3" s="8"/>
      <c r="V3" s="42"/>
      <c r="AB3" s="130" t="s">
        <v>238</v>
      </c>
      <c r="AC3" s="132" t="s">
        <v>320</v>
      </c>
      <c r="AD3" s="134" t="s">
        <v>232</v>
      </c>
      <c r="AE3" s="132" t="s">
        <v>319</v>
      </c>
      <c r="AF3" s="132" t="s">
        <v>320</v>
      </c>
      <c r="AG3" s="132" t="s">
        <v>322</v>
      </c>
      <c r="AH3" s="132" t="s">
        <v>323</v>
      </c>
      <c r="AI3" s="132" t="s">
        <v>324</v>
      </c>
      <c r="AJ3" s="132" t="s">
        <v>326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</row>
    <row r="4" spans="1:80" ht="12.75" customHeight="1" thickBot="1">
      <c r="A4" s="42"/>
      <c r="B4" s="192"/>
      <c r="C4" s="54">
        <f>SUM(Rapor!W5:W31)</f>
        <v>99.999999999999972</v>
      </c>
      <c r="D4" s="49">
        <f>(C5*D5+C6*D6+C7*D7+C8*D8+C9*D9+C10*D10+C11*D11+C12*D12+C13*D13+C14*D14+C15*D15+C16*D16+C17*D17+C18*D18+C19*D19+C20*D20+C21*D21+C22*D22+C23*D23+C24*D24+C25*D25+C26*D26+C27*D27+C28*D28+C29*D29+C30*D30+C31*D31)/100</f>
        <v>64.696147585409662</v>
      </c>
      <c r="E4" s="95" t="s">
        <v>138</v>
      </c>
      <c r="F4" s="96" t="s">
        <v>139</v>
      </c>
      <c r="G4" s="93" t="s">
        <v>229</v>
      </c>
      <c r="H4" s="58" t="s">
        <v>138</v>
      </c>
      <c r="I4" s="58" t="s">
        <v>139</v>
      </c>
      <c r="J4" s="58" t="s">
        <v>69</v>
      </c>
      <c r="K4" s="58" t="s">
        <v>70</v>
      </c>
      <c r="L4" s="58" t="s">
        <v>131</v>
      </c>
      <c r="M4" s="42"/>
      <c r="N4" s="8"/>
      <c r="O4" s="203"/>
      <c r="P4" s="204"/>
      <c r="Q4" s="204"/>
      <c r="R4" s="205"/>
      <c r="S4" s="8"/>
      <c r="T4" s="8"/>
      <c r="U4" s="8"/>
      <c r="V4" s="42"/>
      <c r="AB4" s="130" t="s">
        <v>239</v>
      </c>
      <c r="AC4" s="132" t="s">
        <v>322</v>
      </c>
      <c r="AD4" s="134" t="s">
        <v>258</v>
      </c>
      <c r="AE4" s="132" t="s">
        <v>318</v>
      </c>
      <c r="AF4" s="132" t="s">
        <v>321</v>
      </c>
      <c r="AG4" s="132" t="s">
        <v>321</v>
      </c>
      <c r="AH4" s="132" t="s">
        <v>321</v>
      </c>
      <c r="AI4" s="132" t="s">
        <v>321</v>
      </c>
      <c r="AJ4" s="132" t="s">
        <v>327</v>
      </c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CB4" s="17" t="s">
        <v>317</v>
      </c>
    </row>
    <row r="5" spans="1:80" ht="14.1" customHeight="1">
      <c r="A5" s="80">
        <v>1</v>
      </c>
      <c r="B5" s="81" t="s">
        <v>110</v>
      </c>
      <c r="C5" s="38">
        <v>60</v>
      </c>
      <c r="D5" s="37">
        <v>65</v>
      </c>
      <c r="E5" s="97">
        <v>0</v>
      </c>
      <c r="F5" s="97">
        <v>60</v>
      </c>
      <c r="G5" s="94" t="str">
        <f>Rapor!G4</f>
        <v>KM, %</v>
      </c>
      <c r="H5" s="177">
        <v>88</v>
      </c>
      <c r="I5" s="69"/>
      <c r="J5" s="112">
        <f>Rapor!J4</f>
        <v>89.165669601625964</v>
      </c>
      <c r="K5" s="42"/>
      <c r="L5" s="42"/>
      <c r="M5" s="42"/>
      <c r="N5" s="8"/>
      <c r="O5" s="203"/>
      <c r="P5" s="204"/>
      <c r="Q5" s="204"/>
      <c r="R5" s="205"/>
      <c r="S5" s="8"/>
      <c r="T5" s="8"/>
      <c r="U5" s="8"/>
      <c r="V5" s="42"/>
      <c r="AB5" s="130" t="s">
        <v>240</v>
      </c>
      <c r="AC5" s="132" t="s">
        <v>323</v>
      </c>
      <c r="AD5" s="134" t="s">
        <v>233</v>
      </c>
      <c r="AE5" s="132" t="s">
        <v>208</v>
      </c>
      <c r="AF5" s="132" t="s">
        <v>208</v>
      </c>
      <c r="AG5" s="132" t="s">
        <v>208</v>
      </c>
      <c r="AH5" s="132" t="s">
        <v>208</v>
      </c>
      <c r="AI5" s="132" t="s">
        <v>208</v>
      </c>
      <c r="AJ5" s="132" t="s">
        <v>208</v>
      </c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CA5" s="17">
        <v>10</v>
      </c>
      <c r="CB5" s="17">
        <v>137.58000000000001</v>
      </c>
    </row>
    <row r="6" spans="1:80" ht="14.1" customHeight="1" thickBot="1">
      <c r="A6" s="80">
        <v>1</v>
      </c>
      <c r="B6" s="82" t="s">
        <v>59</v>
      </c>
      <c r="C6" s="38">
        <v>5.5165865592046055</v>
      </c>
      <c r="D6" s="37">
        <v>70</v>
      </c>
      <c r="E6" s="97">
        <v>0</v>
      </c>
      <c r="F6" s="97">
        <v>40</v>
      </c>
      <c r="G6" s="94" t="str">
        <f>Rapor!G5</f>
        <v>HP, %</v>
      </c>
      <c r="H6" s="177">
        <v>16</v>
      </c>
      <c r="I6" s="70"/>
      <c r="J6" s="112">
        <f>Rapor!J5</f>
        <v>15.975999997224774</v>
      </c>
      <c r="K6" s="65" t="str">
        <f>Rapor!L5</f>
        <v>TAMAM</v>
      </c>
      <c r="L6" s="182">
        <f>Rapor!K5</f>
        <v>17.917209693598764</v>
      </c>
      <c r="M6" s="42"/>
      <c r="N6" s="8"/>
      <c r="O6" s="206" t="s">
        <v>124</v>
      </c>
      <c r="P6" s="207"/>
      <c r="Q6" s="207"/>
      <c r="R6" s="208"/>
      <c r="S6" s="8"/>
      <c r="T6" s="8"/>
      <c r="U6" s="8"/>
      <c r="V6" s="42"/>
      <c r="AB6" s="130" t="s">
        <v>241</v>
      </c>
      <c r="AC6" s="132" t="s">
        <v>324</v>
      </c>
      <c r="AD6" s="134" t="s">
        <v>259</v>
      </c>
      <c r="AE6" s="132" t="s">
        <v>292</v>
      </c>
      <c r="AF6" s="132" t="s">
        <v>292</v>
      </c>
      <c r="AG6" s="132" t="s">
        <v>292</v>
      </c>
      <c r="AH6" s="132" t="s">
        <v>292</v>
      </c>
      <c r="AI6" s="132" t="s">
        <v>292</v>
      </c>
      <c r="AJ6" s="132" t="s">
        <v>292</v>
      </c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CA6" s="17">
        <v>10</v>
      </c>
      <c r="CB6" s="17">
        <v>137.58000000000001</v>
      </c>
    </row>
    <row r="7" spans="1:80" ht="14.1" customHeight="1">
      <c r="A7" s="80">
        <v>1</v>
      </c>
      <c r="B7" s="82" t="s">
        <v>75</v>
      </c>
      <c r="C7" s="38">
        <v>5.1321635813792952</v>
      </c>
      <c r="D7" s="37">
        <v>55</v>
      </c>
      <c r="E7" s="97">
        <v>0</v>
      </c>
      <c r="F7" s="97">
        <v>20</v>
      </c>
      <c r="G7" s="94" t="str">
        <f>Rapor!G6</f>
        <v>ME, Mcal/kg</v>
      </c>
      <c r="H7" s="177">
        <v>2.4</v>
      </c>
      <c r="I7" s="71"/>
      <c r="J7" s="112">
        <f>Rapor!J6</f>
        <v>2.41225915345444</v>
      </c>
      <c r="K7" s="65" t="str">
        <f>Rapor!L6</f>
        <v>TAMAM</v>
      </c>
      <c r="L7" s="182">
        <f>Rapor!K6</f>
        <v>2.7053676198832153</v>
      </c>
      <c r="M7" s="42"/>
      <c r="N7" s="8"/>
      <c r="O7" s="8"/>
      <c r="P7" s="8"/>
      <c r="Q7" s="8"/>
      <c r="R7" s="8"/>
      <c r="S7" s="8"/>
      <c r="T7" s="8"/>
      <c r="U7" s="8"/>
      <c r="V7" s="42"/>
      <c r="AB7" s="130" t="s">
        <v>242</v>
      </c>
      <c r="AC7" s="132" t="s">
        <v>326</v>
      </c>
      <c r="AD7" s="134" t="s">
        <v>234</v>
      </c>
      <c r="AE7" s="132" t="s">
        <v>208</v>
      </c>
      <c r="AF7" s="132" t="s">
        <v>208</v>
      </c>
      <c r="AG7" s="132" t="s">
        <v>208</v>
      </c>
      <c r="AH7" s="132" t="s">
        <v>208</v>
      </c>
      <c r="AI7" s="132" t="s">
        <v>208</v>
      </c>
      <c r="AJ7" s="132" t="s">
        <v>208</v>
      </c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CA7" s="17">
        <v>30</v>
      </c>
      <c r="CB7" s="17">
        <v>412.75</v>
      </c>
    </row>
    <row r="8" spans="1:80" ht="14.1" customHeight="1" thickBot="1">
      <c r="A8" s="80">
        <v>1</v>
      </c>
      <c r="B8" s="82" t="s">
        <v>220</v>
      </c>
      <c r="C8" s="38">
        <v>0</v>
      </c>
      <c r="D8" s="37">
        <v>75</v>
      </c>
      <c r="E8" s="97">
        <v>0</v>
      </c>
      <c r="F8" s="97">
        <v>70</v>
      </c>
      <c r="G8" s="94" t="str">
        <f>Rapor!G7</f>
        <v>Ca, %</v>
      </c>
      <c r="H8" s="177">
        <v>0.8</v>
      </c>
      <c r="I8" s="177">
        <v>1.5</v>
      </c>
      <c r="J8" s="112">
        <f>Rapor!J7</f>
        <v>1.5037499999388455</v>
      </c>
      <c r="K8" s="65" t="str">
        <f>Rapor!L7</f>
        <v>TAMAM</v>
      </c>
      <c r="L8" s="182">
        <f>Rapor!K7</f>
        <v>1.6864674562051674</v>
      </c>
      <c r="M8" s="42"/>
      <c r="N8" s="8"/>
      <c r="O8" s="8"/>
      <c r="P8" s="8"/>
      <c r="Q8" s="8"/>
      <c r="R8" s="8"/>
      <c r="S8" s="8"/>
      <c r="T8" s="8"/>
      <c r="U8" s="8"/>
      <c r="V8" s="42"/>
      <c r="AB8" s="130" t="s">
        <v>243</v>
      </c>
      <c r="AC8" s="132"/>
      <c r="AD8" s="134" t="s">
        <v>235</v>
      </c>
      <c r="AE8" s="132" t="s">
        <v>208</v>
      </c>
      <c r="AF8" s="132" t="s">
        <v>208</v>
      </c>
      <c r="AG8" s="132" t="s">
        <v>208</v>
      </c>
      <c r="AH8" s="132" t="s">
        <v>208</v>
      </c>
      <c r="AI8" s="132" t="s">
        <v>208</v>
      </c>
      <c r="AJ8" s="132" t="s">
        <v>208</v>
      </c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CA8" s="17">
        <v>20</v>
      </c>
      <c r="CB8" s="17">
        <v>275.17</v>
      </c>
    </row>
    <row r="9" spans="1:80" ht="14.1" customHeight="1">
      <c r="A9" s="80">
        <v>2</v>
      </c>
      <c r="B9" s="82" t="s">
        <v>184</v>
      </c>
      <c r="C9" s="38">
        <v>24.078020173177297</v>
      </c>
      <c r="D9" s="37">
        <v>72</v>
      </c>
      <c r="E9" s="97">
        <v>0</v>
      </c>
      <c r="F9" s="97">
        <v>30</v>
      </c>
      <c r="G9" s="94" t="str">
        <f>Rapor!G8</f>
        <v>P, %</v>
      </c>
      <c r="H9" s="177">
        <v>0.5</v>
      </c>
      <c r="I9" s="79"/>
      <c r="J9" s="112">
        <f>Rapor!J8</f>
        <v>0.50124999820512639</v>
      </c>
      <c r="K9" s="65" t="str">
        <f>Rapor!L8</f>
        <v>TAMAM</v>
      </c>
      <c r="L9" s="182">
        <f>Rapor!K8</f>
        <v>0.56215581674495263</v>
      </c>
      <c r="M9" s="42"/>
      <c r="N9" s="8"/>
      <c r="O9" s="8"/>
      <c r="P9" s="8"/>
      <c r="Q9" s="8"/>
      <c r="R9" s="8"/>
      <c r="S9" s="8"/>
      <c r="T9" s="8"/>
      <c r="U9" s="8"/>
      <c r="V9" s="42"/>
      <c r="AB9" s="130" t="s">
        <v>244</v>
      </c>
      <c r="AC9" s="132"/>
      <c r="AD9" s="128" t="s">
        <v>260</v>
      </c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CA9" s="17">
        <v>13.269927361252103</v>
      </c>
      <c r="CB9" s="17">
        <v>182.57</v>
      </c>
    </row>
    <row r="10" spans="1:80" ht="14.1" customHeight="1">
      <c r="A10" s="80">
        <v>3</v>
      </c>
      <c r="B10" s="82" t="s">
        <v>53</v>
      </c>
      <c r="C10" s="38">
        <v>4.0794617545514473</v>
      </c>
      <c r="D10" s="37">
        <v>15</v>
      </c>
      <c r="E10" s="97">
        <v>0</v>
      </c>
      <c r="F10" s="97">
        <v>7</v>
      </c>
      <c r="G10" s="94" t="str">
        <f>Rapor!G9</f>
        <v>Na, %</v>
      </c>
      <c r="H10" s="177">
        <v>0.2</v>
      </c>
      <c r="I10" s="177">
        <v>0.4</v>
      </c>
      <c r="J10" s="112">
        <f>Rapor!J9</f>
        <v>0.40099999995892116</v>
      </c>
      <c r="K10" s="65" t="str">
        <f>Rapor!L9</f>
        <v>TAMAM</v>
      </c>
      <c r="L10" s="182">
        <f>Rapor!K9</f>
        <v>0.44972465496026381</v>
      </c>
      <c r="M10" s="42"/>
      <c r="N10" s="8"/>
      <c r="O10" s="8"/>
      <c r="P10" s="8"/>
      <c r="Q10" s="8"/>
      <c r="R10" s="8"/>
      <c r="S10" s="8"/>
      <c r="T10" s="8"/>
      <c r="U10" s="8"/>
      <c r="V10" s="42"/>
      <c r="AB10" s="130" t="s">
        <v>245</v>
      </c>
      <c r="AC10" s="132"/>
      <c r="AD10" s="136" t="s">
        <v>130</v>
      </c>
      <c r="AE10" s="137" t="s">
        <v>119</v>
      </c>
      <c r="AF10" s="137" t="s">
        <v>119</v>
      </c>
      <c r="AG10" s="137" t="s">
        <v>119</v>
      </c>
      <c r="AH10" s="137" t="s">
        <v>119</v>
      </c>
      <c r="AI10" s="137" t="s">
        <v>119</v>
      </c>
      <c r="AJ10" s="137" t="s">
        <v>119</v>
      </c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CA10" s="17">
        <v>2.5989714329872391</v>
      </c>
      <c r="CB10" s="17">
        <v>35.76</v>
      </c>
    </row>
    <row r="11" spans="1:80" ht="14.1" customHeight="1">
      <c r="A11" s="80">
        <v>3</v>
      </c>
      <c r="B11" s="82" t="s">
        <v>55</v>
      </c>
      <c r="C11" s="38">
        <v>0.94376893168733589</v>
      </c>
      <c r="D11" s="37">
        <v>20</v>
      </c>
      <c r="E11" s="97">
        <v>0.25</v>
      </c>
      <c r="F11" s="97">
        <v>1</v>
      </c>
      <c r="G11" s="94" t="str">
        <f>Rapor!G10</f>
        <v>HS, %</v>
      </c>
      <c r="H11" s="177">
        <v>1.4000000000000001</v>
      </c>
      <c r="I11" s="177">
        <v>14</v>
      </c>
      <c r="J11" s="112">
        <f>Rapor!J10</f>
        <v>7.9957140153700301</v>
      </c>
      <c r="K11" s="65" t="str">
        <f>Rapor!L10</f>
        <v>TAMAM</v>
      </c>
      <c r="L11" s="182">
        <f>Rapor!K10</f>
        <v>8.9672561772857762</v>
      </c>
      <c r="M11" s="42"/>
      <c r="N11" s="9"/>
      <c r="O11" s="8"/>
      <c r="P11" s="8"/>
      <c r="Q11" s="8"/>
      <c r="R11" s="8"/>
      <c r="S11" s="8"/>
      <c r="T11" s="8"/>
      <c r="U11" s="8"/>
      <c r="V11" s="42"/>
      <c r="AB11" s="130" t="s">
        <v>246</v>
      </c>
      <c r="AC11" s="132"/>
      <c r="AD11" s="136" t="s">
        <v>175</v>
      </c>
      <c r="AE11" s="137" t="s">
        <v>44</v>
      </c>
      <c r="AF11" s="137" t="s">
        <v>44</v>
      </c>
      <c r="AG11" s="137" t="s">
        <v>44</v>
      </c>
      <c r="AH11" s="137" t="s">
        <v>44</v>
      </c>
      <c r="AI11" s="137" t="s">
        <v>44</v>
      </c>
      <c r="AJ11" s="137" t="s">
        <v>325</v>
      </c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CA11" s="17">
        <v>1</v>
      </c>
      <c r="CB11" s="17">
        <v>13.76</v>
      </c>
    </row>
    <row r="12" spans="1:80" ht="14.1" customHeight="1">
      <c r="A12" s="80">
        <v>3</v>
      </c>
      <c r="B12" s="82" t="s">
        <v>54</v>
      </c>
      <c r="C12" s="38">
        <v>0.25</v>
      </c>
      <c r="D12" s="37">
        <v>350</v>
      </c>
      <c r="E12" s="97">
        <v>0.25</v>
      </c>
      <c r="F12" s="97">
        <v>0.35</v>
      </c>
      <c r="G12" s="94" t="str">
        <f>Rapor!G11</f>
        <v>HK, %</v>
      </c>
      <c r="H12" s="42"/>
      <c r="I12" s="177">
        <v>9</v>
      </c>
      <c r="J12" s="112">
        <f>Rapor!J11</f>
        <v>8.4527975767927419</v>
      </c>
      <c r="K12" s="65" t="str">
        <f>Rapor!L11</f>
        <v>TAMAM</v>
      </c>
      <c r="L12" s="182">
        <f>Rapor!K11</f>
        <v>9.4798789876845184</v>
      </c>
      <c r="M12" s="42"/>
      <c r="N12" s="9" t="s">
        <v>211</v>
      </c>
      <c r="O12" s="10" t="s">
        <v>119</v>
      </c>
      <c r="P12" s="10"/>
      <c r="Q12" s="8"/>
      <c r="R12" s="8"/>
      <c r="S12" s="8"/>
      <c r="T12" s="8"/>
      <c r="U12" s="8"/>
      <c r="V12" s="42"/>
      <c r="AB12" s="130" t="s">
        <v>247</v>
      </c>
      <c r="AC12" s="132"/>
      <c r="AD12" s="136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CA12" s="17">
        <v>0.35</v>
      </c>
      <c r="CB12" s="17">
        <v>4.82</v>
      </c>
    </row>
    <row r="13" spans="1:80" ht="14.1" customHeight="1">
      <c r="A13" s="80">
        <v>3</v>
      </c>
      <c r="B13" s="82" t="s">
        <v>192</v>
      </c>
      <c r="C13" s="38">
        <v>-9.9999999997324451E-7</v>
      </c>
      <c r="D13" s="37">
        <v>55</v>
      </c>
      <c r="E13" s="97">
        <v>0</v>
      </c>
      <c r="F13" s="97">
        <v>3</v>
      </c>
      <c r="G13" s="94" t="str">
        <f>Rapor!G12</f>
        <v>HY, %</v>
      </c>
      <c r="H13" s="177"/>
      <c r="I13" s="76"/>
      <c r="J13" s="112">
        <f>Rapor!J12</f>
        <v>2.4858107314943654</v>
      </c>
      <c r="K13" s="65" t="str">
        <f>Rapor!L12</f>
        <v/>
      </c>
      <c r="L13" s="182">
        <f>Rapor!K12</f>
        <v>2.7878562933474971</v>
      </c>
      <c r="M13" s="42"/>
      <c r="N13" s="9" t="s">
        <v>212</v>
      </c>
      <c r="O13" s="10" t="s">
        <v>44</v>
      </c>
      <c r="P13" s="10"/>
      <c r="Q13" s="8"/>
      <c r="R13" s="8"/>
      <c r="S13" s="8"/>
      <c r="T13" s="8"/>
      <c r="U13" s="8"/>
      <c r="V13" s="42"/>
      <c r="AB13" s="130" t="s">
        <v>248</v>
      </c>
      <c r="AC13" s="132"/>
      <c r="AD13" s="138" t="s">
        <v>273</v>
      </c>
      <c r="AE13" s="132">
        <v>1</v>
      </c>
      <c r="AF13" s="132">
        <v>1</v>
      </c>
      <c r="AG13" s="132">
        <v>1</v>
      </c>
      <c r="AH13" s="132">
        <v>1</v>
      </c>
      <c r="AI13" s="132">
        <v>1</v>
      </c>
      <c r="AJ13" s="132">
        <v>1</v>
      </c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CA13" s="17">
        <v>0</v>
      </c>
      <c r="CB13" s="17">
        <v>0</v>
      </c>
    </row>
    <row r="14" spans="1:80" ht="14.1" customHeight="1">
      <c r="A14" s="80"/>
      <c r="B14" s="82"/>
      <c r="C14" s="38">
        <v>0</v>
      </c>
      <c r="D14" s="37"/>
      <c r="E14" s="97"/>
      <c r="F14" s="97"/>
      <c r="G14" s="94" t="str">
        <f>Rapor!G13</f>
        <v>NDF,%</v>
      </c>
      <c r="H14" s="42"/>
      <c r="I14" s="70"/>
      <c r="J14" s="164">
        <f>Rapor!J13</f>
        <v>21.372696882692331</v>
      </c>
      <c r="K14" s="42"/>
      <c r="L14" s="181">
        <f>Rapor!K13</f>
        <v>23.969647711031815</v>
      </c>
      <c r="M14" s="42"/>
      <c r="N14" s="8"/>
      <c r="Q14" s="8"/>
      <c r="R14" s="8"/>
      <c r="S14" s="8"/>
      <c r="T14" s="8"/>
      <c r="U14" s="8"/>
      <c r="V14" s="42"/>
      <c r="AB14" s="130" t="s">
        <v>249</v>
      </c>
      <c r="AC14" s="132"/>
      <c r="AD14" s="138"/>
      <c r="AE14" s="132">
        <v>1</v>
      </c>
      <c r="AF14" s="132">
        <v>1</v>
      </c>
      <c r="AG14" s="132">
        <v>1</v>
      </c>
      <c r="AH14" s="132">
        <v>1</v>
      </c>
      <c r="AI14" s="132">
        <v>1</v>
      </c>
      <c r="AJ14" s="132">
        <v>1</v>
      </c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CA14" s="17">
        <v>0</v>
      </c>
      <c r="CB14" s="17">
        <v>0</v>
      </c>
    </row>
    <row r="15" spans="1:80" ht="14.1" customHeight="1">
      <c r="A15" s="80"/>
      <c r="B15" s="82"/>
      <c r="C15" s="38">
        <v>0</v>
      </c>
      <c r="D15" s="37"/>
      <c r="E15" s="97"/>
      <c r="F15" s="97"/>
      <c r="G15" s="94" t="str">
        <f>Rapor!G14</f>
        <v>ADF,%</v>
      </c>
      <c r="H15" s="42"/>
      <c r="I15" s="70"/>
      <c r="J15" s="164">
        <f>Rapor!J14</f>
        <v>9.3992796801642271</v>
      </c>
      <c r="K15" s="42"/>
      <c r="L15" s="181">
        <f>Rapor!K14</f>
        <v>10.541366113391279</v>
      </c>
      <c r="M15" s="42"/>
      <c r="N15" s="8"/>
      <c r="O15" s="8"/>
      <c r="P15" s="8"/>
      <c r="Q15" s="8"/>
      <c r="R15" s="8"/>
      <c r="S15" s="8"/>
      <c r="T15" s="8"/>
      <c r="U15" s="8"/>
      <c r="V15" s="42"/>
      <c r="AB15" s="130" t="s">
        <v>250</v>
      </c>
      <c r="AC15" s="132"/>
      <c r="AD15" s="138"/>
      <c r="AE15" s="132">
        <v>1</v>
      </c>
      <c r="AF15" s="132">
        <v>1</v>
      </c>
      <c r="AG15" s="132">
        <v>1</v>
      </c>
      <c r="AH15" s="132">
        <v>1</v>
      </c>
      <c r="AI15" s="132">
        <v>1</v>
      </c>
      <c r="AJ15" s="132">
        <v>1</v>
      </c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CA15" s="17">
        <v>0</v>
      </c>
      <c r="CB15" s="17">
        <v>0</v>
      </c>
    </row>
    <row r="16" spans="1:80" ht="14.1" customHeight="1">
      <c r="A16" s="80"/>
      <c r="B16" s="82"/>
      <c r="C16" s="38">
        <v>0</v>
      </c>
      <c r="D16" s="37"/>
      <c r="E16" s="97"/>
      <c r="F16" s="97"/>
      <c r="G16" s="94" t="str">
        <f>Rapor!G15</f>
        <v>Bypass Prot,% HP</v>
      </c>
      <c r="H16" s="42"/>
      <c r="I16" s="42"/>
      <c r="J16" s="164">
        <f>Rapor!J15</f>
        <v>22.302164469829997</v>
      </c>
      <c r="K16" s="42"/>
      <c r="L16" s="181">
        <f>Rapor!K15</f>
        <v>25.012052922914748</v>
      </c>
      <c r="M16" s="42"/>
      <c r="N16" s="8"/>
      <c r="O16" s="8"/>
      <c r="P16" s="8"/>
      <c r="Q16" s="8"/>
      <c r="R16" s="8"/>
      <c r="S16" s="8"/>
      <c r="T16" s="8"/>
      <c r="U16" s="8"/>
      <c r="V16" s="42"/>
      <c r="AB16" s="130" t="s">
        <v>251</v>
      </c>
      <c r="AC16" s="132"/>
      <c r="AD16" s="138"/>
      <c r="AE16" s="132">
        <v>1</v>
      </c>
      <c r="AF16" s="132">
        <v>1</v>
      </c>
      <c r="AG16" s="132">
        <v>1</v>
      </c>
      <c r="AH16" s="132">
        <v>1</v>
      </c>
      <c r="AI16" s="132">
        <v>1</v>
      </c>
      <c r="AJ16" s="132">
        <v>1</v>
      </c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CA16" s="17">
        <v>0</v>
      </c>
      <c r="CB16" s="17">
        <v>0</v>
      </c>
    </row>
    <row r="17" spans="1:80" ht="14.1" customHeight="1">
      <c r="A17" s="80"/>
      <c r="B17" s="82"/>
      <c r="C17" s="38">
        <v>0</v>
      </c>
      <c r="D17" s="37"/>
      <c r="E17" s="97"/>
      <c r="F17" s="97"/>
      <c r="G17" s="94" t="str">
        <f>Rapor!G16</f>
        <v>Nişasta, %</v>
      </c>
      <c r="H17" s="42"/>
      <c r="I17" s="42"/>
      <c r="J17" s="164">
        <f>Rapor!J16</f>
        <v>38.284759483982953</v>
      </c>
      <c r="K17" s="42"/>
      <c r="L17" s="181">
        <f>Rapor!K16</f>
        <v>42.936658979887049</v>
      </c>
      <c r="M17" s="42"/>
      <c r="N17" s="8"/>
      <c r="O17" s="8"/>
      <c r="P17" s="8"/>
      <c r="Q17" s="8"/>
      <c r="R17" s="8"/>
      <c r="S17" s="8"/>
      <c r="T17" s="8"/>
      <c r="U17" s="8"/>
      <c r="V17" s="42"/>
      <c r="AB17" s="130" t="s">
        <v>252</v>
      </c>
      <c r="AC17" s="132"/>
      <c r="AD17" s="138"/>
      <c r="AE17" s="132">
        <v>1</v>
      </c>
      <c r="AF17" s="132">
        <v>1</v>
      </c>
      <c r="AG17" s="132">
        <v>1</v>
      </c>
      <c r="AH17" s="132">
        <v>1</v>
      </c>
      <c r="AI17" s="132">
        <v>1</v>
      </c>
      <c r="AJ17" s="132">
        <v>1</v>
      </c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CA17" s="17">
        <v>0</v>
      </c>
      <c r="CB17" s="17">
        <v>0</v>
      </c>
    </row>
    <row r="18" spans="1:80" ht="14.1" customHeight="1">
      <c r="A18" s="80"/>
      <c r="B18" s="82"/>
      <c r="C18" s="38">
        <v>0</v>
      </c>
      <c r="D18" s="37"/>
      <c r="E18" s="97"/>
      <c r="F18" s="97"/>
      <c r="G18" s="94" t="str">
        <f>Rapor!G17</f>
        <v>TSBM, %</v>
      </c>
      <c r="H18" s="42"/>
      <c r="I18" s="42"/>
      <c r="J18" s="164">
        <f>Rapor!J17</f>
        <v>65.369362179105252</v>
      </c>
      <c r="K18" s="42"/>
      <c r="L18" s="181">
        <f>Rapor!K17</f>
        <v>73.31225399995563</v>
      </c>
      <c r="M18" s="42"/>
      <c r="N18" s="8"/>
      <c r="O18" s="8"/>
      <c r="P18" s="8"/>
      <c r="Q18" s="8"/>
      <c r="R18" s="8"/>
      <c r="S18" s="8"/>
      <c r="T18" s="8"/>
      <c r="U18" s="8"/>
      <c r="V18" s="42"/>
      <c r="AB18" s="130" t="s">
        <v>253</v>
      </c>
      <c r="AC18" s="132"/>
      <c r="AD18" s="138"/>
      <c r="AE18" s="132">
        <v>2</v>
      </c>
      <c r="AF18" s="132">
        <v>1</v>
      </c>
      <c r="AG18" s="132">
        <v>1</v>
      </c>
      <c r="AH18" s="132">
        <v>1</v>
      </c>
      <c r="AI18" s="132">
        <v>1</v>
      </c>
      <c r="AJ18" s="132">
        <v>1</v>
      </c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CA18" s="17">
        <v>0</v>
      </c>
      <c r="CB18" s="17">
        <v>0</v>
      </c>
    </row>
    <row r="19" spans="1:80" ht="14.1" customHeight="1">
      <c r="A19" s="80"/>
      <c r="B19" s="82"/>
      <c r="C19" s="38">
        <v>0</v>
      </c>
      <c r="D19" s="37"/>
      <c r="E19" s="97"/>
      <c r="F19" s="97"/>
      <c r="G19" s="42"/>
      <c r="H19" s="42"/>
      <c r="I19" s="42"/>
      <c r="J19" s="42"/>
      <c r="K19" s="42"/>
      <c r="L19" s="42"/>
      <c r="M19" s="42"/>
      <c r="N19" s="8"/>
      <c r="O19" s="8"/>
      <c r="P19" s="8"/>
      <c r="Q19" s="8"/>
      <c r="R19" s="8"/>
      <c r="S19" s="8"/>
      <c r="T19" s="8"/>
      <c r="U19" s="8"/>
      <c r="V19" s="42"/>
      <c r="AB19" s="130" t="s">
        <v>254</v>
      </c>
      <c r="AC19" s="132"/>
      <c r="AD19" s="138"/>
      <c r="AE19" s="132">
        <v>2</v>
      </c>
      <c r="AF19" s="132">
        <v>2</v>
      </c>
      <c r="AG19" s="132">
        <v>2</v>
      </c>
      <c r="AH19" s="132">
        <v>2</v>
      </c>
      <c r="AI19" s="132">
        <v>2</v>
      </c>
      <c r="AJ19" s="132">
        <v>2</v>
      </c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CA19" s="17">
        <v>0</v>
      </c>
      <c r="CB19" s="17">
        <v>0</v>
      </c>
    </row>
    <row r="20" spans="1:80" ht="14.1" customHeight="1">
      <c r="A20" s="80"/>
      <c r="B20" s="82"/>
      <c r="C20" s="38">
        <v>0</v>
      </c>
      <c r="D20" s="37"/>
      <c r="E20" s="97"/>
      <c r="F20" s="97"/>
      <c r="G20" s="194" t="s">
        <v>130</v>
      </c>
      <c r="H20" s="195"/>
      <c r="I20" s="180" t="s">
        <v>85</v>
      </c>
      <c r="J20" s="42"/>
      <c r="K20" s="42"/>
      <c r="L20" s="42"/>
      <c r="M20" s="42"/>
      <c r="N20" s="8"/>
      <c r="O20" s="8"/>
      <c r="P20" s="8"/>
      <c r="Q20" s="8"/>
      <c r="R20" s="8"/>
      <c r="S20" s="8"/>
      <c r="T20" s="8"/>
      <c r="U20" s="8"/>
      <c r="V20" s="42"/>
      <c r="AB20" s="130" t="s">
        <v>261</v>
      </c>
      <c r="AC20" s="132"/>
      <c r="AD20" s="138"/>
      <c r="AE20" s="132">
        <v>2</v>
      </c>
      <c r="AF20" s="132">
        <v>2</v>
      </c>
      <c r="AG20" s="132">
        <v>2</v>
      </c>
      <c r="AH20" s="132">
        <v>2</v>
      </c>
      <c r="AI20" s="132">
        <v>2</v>
      </c>
      <c r="AJ20" s="132">
        <v>2</v>
      </c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CA20" s="17">
        <v>0</v>
      </c>
      <c r="CB20" s="17">
        <v>0</v>
      </c>
    </row>
    <row r="21" spans="1:80" ht="14.1" customHeight="1" thickBot="1">
      <c r="A21" s="80"/>
      <c r="B21" s="82"/>
      <c r="C21" s="38">
        <v>0</v>
      </c>
      <c r="D21" s="37"/>
      <c r="E21" s="97"/>
      <c r="F21" s="97"/>
      <c r="G21" s="196" t="s">
        <v>175</v>
      </c>
      <c r="H21" s="197"/>
      <c r="I21" s="187" t="s">
        <v>148</v>
      </c>
      <c r="J21" s="187"/>
      <c r="K21" s="187"/>
      <c r="L21" s="42"/>
      <c r="M21" s="42"/>
      <c r="N21" s="8"/>
      <c r="O21" s="8"/>
      <c r="P21" s="8"/>
      <c r="Q21" s="8"/>
      <c r="R21" s="8"/>
      <c r="S21" s="8"/>
      <c r="T21" s="8"/>
      <c r="U21" s="8"/>
      <c r="V21" s="42"/>
      <c r="AB21" s="130" t="s">
        <v>262</v>
      </c>
      <c r="AC21" s="132"/>
      <c r="AD21" s="138"/>
      <c r="AE21" s="132">
        <v>2</v>
      </c>
      <c r="AF21" s="132">
        <v>2</v>
      </c>
      <c r="AG21" s="132">
        <v>2</v>
      </c>
      <c r="AH21" s="132">
        <v>2</v>
      </c>
      <c r="AI21" s="132">
        <v>2</v>
      </c>
      <c r="AJ21" s="132">
        <v>2</v>
      </c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CA21" s="17">
        <v>0</v>
      </c>
      <c r="CB21" s="17">
        <v>0</v>
      </c>
    </row>
    <row r="22" spans="1:80" ht="14.1" customHeight="1" thickTop="1">
      <c r="A22" s="80"/>
      <c r="B22" s="82"/>
      <c r="C22" s="38">
        <v>0</v>
      </c>
      <c r="D22" s="37"/>
      <c r="E22" s="97"/>
      <c r="F22" s="97"/>
      <c r="G22" s="42"/>
      <c r="H22" s="42"/>
      <c r="I22" s="42"/>
      <c r="J22" s="42"/>
      <c r="K22" s="42"/>
      <c r="L22" s="42"/>
      <c r="M22" s="42"/>
      <c r="N22" s="59" t="s">
        <v>145</v>
      </c>
      <c r="O22" s="60" t="s">
        <v>146</v>
      </c>
      <c r="P22" s="60" t="s">
        <v>317</v>
      </c>
      <c r="Q22" s="8"/>
      <c r="R22" s="8"/>
      <c r="S22" s="8"/>
      <c r="T22" s="8"/>
      <c r="U22" s="8"/>
      <c r="V22" s="42"/>
      <c r="AB22" s="130" t="s">
        <v>263</v>
      </c>
      <c r="AC22" s="132"/>
      <c r="AD22" s="138"/>
      <c r="AE22" s="132">
        <v>2</v>
      </c>
      <c r="AF22" s="132">
        <v>2</v>
      </c>
      <c r="AG22" s="132">
        <v>2</v>
      </c>
      <c r="AH22" s="132">
        <v>2</v>
      </c>
      <c r="AI22" s="132">
        <v>2</v>
      </c>
      <c r="AJ22" s="132">
        <v>2</v>
      </c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CA22" s="17">
        <v>0</v>
      </c>
      <c r="CB22" s="17">
        <v>0</v>
      </c>
    </row>
    <row r="23" spans="1:80" ht="14.1" customHeight="1">
      <c r="A23" s="80"/>
      <c r="B23" s="82"/>
      <c r="C23" s="38">
        <v>0</v>
      </c>
      <c r="D23" s="37"/>
      <c r="E23" s="97"/>
      <c r="F23" s="97"/>
      <c r="G23" s="42"/>
      <c r="H23" s="42"/>
      <c r="I23" s="42"/>
      <c r="J23" s="42"/>
      <c r="K23" s="42"/>
      <c r="L23" s="42"/>
      <c r="M23" s="42"/>
      <c r="N23" s="61" t="s">
        <v>56</v>
      </c>
      <c r="O23" s="62">
        <v>10</v>
      </c>
      <c r="P23" s="62">
        <v>137.58000000000001</v>
      </c>
      <c r="Q23" s="165" t="s">
        <v>11</v>
      </c>
      <c r="R23" s="166" t="s">
        <v>168</v>
      </c>
      <c r="S23" s="166" t="str">
        <f>J4</f>
        <v>RASYON</v>
      </c>
      <c r="T23" s="166" t="str">
        <f>L4</f>
        <v>KM'de</v>
      </c>
      <c r="U23" s="166" t="str">
        <f>K4</f>
        <v>SONUÇ</v>
      </c>
      <c r="V23" s="42"/>
      <c r="AB23" s="130" t="s">
        <v>264</v>
      </c>
      <c r="AC23" s="132"/>
      <c r="AD23" s="138"/>
      <c r="AE23" s="132">
        <v>2</v>
      </c>
      <c r="AF23" s="132">
        <v>2</v>
      </c>
      <c r="AG23" s="132">
        <v>2</v>
      </c>
      <c r="AH23" s="132">
        <v>2</v>
      </c>
      <c r="AI23" s="132">
        <v>2</v>
      </c>
      <c r="AJ23" s="132">
        <v>2</v>
      </c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CA23" s="17">
        <v>0</v>
      </c>
      <c r="CB23" s="17">
        <v>0</v>
      </c>
    </row>
    <row r="24" spans="1:80" ht="14.1" customHeight="1">
      <c r="A24" s="80"/>
      <c r="B24" s="82"/>
      <c r="C24" s="38">
        <v>0</v>
      </c>
      <c r="D24" s="37"/>
      <c r="E24" s="97"/>
      <c r="F24" s="97"/>
      <c r="G24" s="42"/>
      <c r="H24" s="42"/>
      <c r="I24" s="42"/>
      <c r="J24" s="42"/>
      <c r="K24" s="42"/>
      <c r="L24" s="42"/>
      <c r="M24" s="42"/>
      <c r="N24" s="61" t="s">
        <v>91</v>
      </c>
      <c r="O24" s="62">
        <v>10</v>
      </c>
      <c r="P24" s="62">
        <v>137.58000000000001</v>
      </c>
      <c r="Q24" s="167" t="s">
        <v>126</v>
      </c>
      <c r="R24" s="12">
        <f>H5</f>
        <v>88</v>
      </c>
      <c r="S24" s="12">
        <f>J5</f>
        <v>89.165669601625964</v>
      </c>
      <c r="T24" s="12"/>
      <c r="U24" s="12"/>
      <c r="V24" s="42"/>
      <c r="AB24" s="130" t="s">
        <v>265</v>
      </c>
      <c r="AC24" s="132"/>
      <c r="AD24" s="138"/>
      <c r="AE24" s="132">
        <v>3</v>
      </c>
      <c r="AF24" s="132">
        <v>2</v>
      </c>
      <c r="AG24" s="132">
        <v>2</v>
      </c>
      <c r="AH24" s="132">
        <v>2</v>
      </c>
      <c r="AI24" s="132">
        <v>2</v>
      </c>
      <c r="AJ24" s="132">
        <v>2</v>
      </c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CA24" s="17">
        <v>0</v>
      </c>
      <c r="CB24" s="17">
        <v>0</v>
      </c>
    </row>
    <row r="25" spans="1:80" ht="14.1" customHeight="1">
      <c r="A25" s="80"/>
      <c r="B25" s="82"/>
      <c r="C25" s="38">
        <v>0</v>
      </c>
      <c r="D25" s="37"/>
      <c r="E25" s="97"/>
      <c r="F25" s="97"/>
      <c r="G25" s="42"/>
      <c r="H25" s="42"/>
      <c r="I25" s="42"/>
      <c r="J25" s="42"/>
      <c r="K25" s="42"/>
      <c r="L25" s="42"/>
      <c r="M25" s="42"/>
      <c r="N25" s="61" t="s">
        <v>61</v>
      </c>
      <c r="O25" s="62">
        <v>30</v>
      </c>
      <c r="P25" s="62">
        <v>412.75</v>
      </c>
      <c r="Q25" s="167" t="s">
        <v>127</v>
      </c>
      <c r="R25" s="12">
        <f>H6</f>
        <v>16</v>
      </c>
      <c r="S25" s="12">
        <f>J6</f>
        <v>15.975999997224774</v>
      </c>
      <c r="T25" s="12">
        <f>L6</f>
        <v>17.917209693598764</v>
      </c>
      <c r="U25" s="12" t="str">
        <f>K6</f>
        <v>TAMAM</v>
      </c>
      <c r="V25" s="42"/>
      <c r="AB25" s="130" t="s">
        <v>266</v>
      </c>
      <c r="AC25" s="132"/>
      <c r="AD25" s="138"/>
      <c r="AE25" s="132">
        <v>3</v>
      </c>
      <c r="AF25" s="132">
        <v>2</v>
      </c>
      <c r="AG25" s="132">
        <v>2</v>
      </c>
      <c r="AH25" s="132">
        <v>2</v>
      </c>
      <c r="AI25" s="132">
        <v>2</v>
      </c>
      <c r="AJ25" s="132">
        <v>3</v>
      </c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CA25" s="17">
        <v>0</v>
      </c>
      <c r="CB25" s="17">
        <v>0</v>
      </c>
    </row>
    <row r="26" spans="1:80" ht="14.1" customHeight="1">
      <c r="A26" s="80"/>
      <c r="B26" s="82"/>
      <c r="C26" s="38">
        <v>0</v>
      </c>
      <c r="D26" s="37"/>
      <c r="E26" s="97"/>
      <c r="F26" s="97"/>
      <c r="G26" s="42"/>
      <c r="H26" s="42"/>
      <c r="I26" s="42"/>
      <c r="J26" s="42"/>
      <c r="K26" s="42"/>
      <c r="L26" s="42"/>
      <c r="M26" s="42"/>
      <c r="N26" s="61" t="s">
        <v>37</v>
      </c>
      <c r="O26" s="62">
        <v>20</v>
      </c>
      <c r="P26" s="62">
        <v>275.17</v>
      </c>
      <c r="Q26" s="167" t="s">
        <v>129</v>
      </c>
      <c r="R26" s="12">
        <f>H7</f>
        <v>2.4</v>
      </c>
      <c r="S26" s="12">
        <f>J7</f>
        <v>2.41225915345444</v>
      </c>
      <c r="T26" s="12">
        <f>L7</f>
        <v>2.7053676198832153</v>
      </c>
      <c r="U26" s="12" t="str">
        <f>K7</f>
        <v>TAMAM</v>
      </c>
      <c r="V26" s="42"/>
      <c r="AB26" s="130" t="s">
        <v>267</v>
      </c>
      <c r="AC26" s="132"/>
      <c r="AD26" s="138"/>
      <c r="AE26" s="132">
        <v>3</v>
      </c>
      <c r="AF26" s="132">
        <v>2</v>
      </c>
      <c r="AG26" s="132">
        <v>2</v>
      </c>
      <c r="AH26" s="132">
        <v>2</v>
      </c>
      <c r="AI26" s="132">
        <v>2</v>
      </c>
      <c r="AJ26" s="132">
        <v>3</v>
      </c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CA26" s="17">
        <v>0</v>
      </c>
      <c r="CB26" s="17">
        <v>0</v>
      </c>
    </row>
    <row r="27" spans="1:80" ht="14.1" customHeight="1">
      <c r="A27" s="80"/>
      <c r="B27" s="82"/>
      <c r="C27" s="38">
        <v>0</v>
      </c>
      <c r="D27" s="37"/>
      <c r="E27" s="97"/>
      <c r="F27" s="97"/>
      <c r="G27" s="42"/>
      <c r="H27" s="42"/>
      <c r="I27" s="42"/>
      <c r="J27" s="42"/>
      <c r="K27" s="42"/>
      <c r="L27" s="42"/>
      <c r="M27" s="42"/>
      <c r="N27" s="61" t="s">
        <v>27</v>
      </c>
      <c r="O27" s="62">
        <v>13.269927361252103</v>
      </c>
      <c r="P27" s="62">
        <v>182.57</v>
      </c>
      <c r="Q27" s="167" t="s">
        <v>170</v>
      </c>
      <c r="R27" s="12">
        <f>H8</f>
        <v>0.8</v>
      </c>
      <c r="S27" s="199">
        <f>J8</f>
        <v>1.5037499999388455</v>
      </c>
      <c r="T27" s="199">
        <f>L8</f>
        <v>1.6864674562051674</v>
      </c>
      <c r="U27" s="199" t="str">
        <f>K8</f>
        <v>TAMAM</v>
      </c>
      <c r="V27" s="42"/>
      <c r="AB27" s="130" t="s">
        <v>268</v>
      </c>
      <c r="AC27" s="132"/>
      <c r="AD27" s="138"/>
      <c r="AE27" s="132">
        <v>3</v>
      </c>
      <c r="AF27" s="132">
        <v>3</v>
      </c>
      <c r="AG27" s="132">
        <v>3</v>
      </c>
      <c r="AH27" s="132">
        <v>3</v>
      </c>
      <c r="AI27" s="132">
        <v>3</v>
      </c>
      <c r="AJ27" s="132">
        <v>3</v>
      </c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CA27" s="17">
        <v>0</v>
      </c>
      <c r="CB27" s="17">
        <v>0</v>
      </c>
    </row>
    <row r="28" spans="1:80" ht="14.1" customHeight="1">
      <c r="A28" s="80"/>
      <c r="B28" s="82"/>
      <c r="C28" s="38">
        <v>0</v>
      </c>
      <c r="D28" s="37"/>
      <c r="E28" s="97"/>
      <c r="F28" s="97"/>
      <c r="G28" s="42"/>
      <c r="H28" s="42"/>
      <c r="I28" s="42"/>
      <c r="J28" s="42"/>
      <c r="K28" s="42"/>
      <c r="L28" s="42"/>
      <c r="M28" s="42"/>
      <c r="N28" s="61" t="s">
        <v>53</v>
      </c>
      <c r="O28" s="62">
        <v>2.5989714329872391</v>
      </c>
      <c r="P28" s="62">
        <v>35.76</v>
      </c>
      <c r="Q28" s="167" t="s">
        <v>169</v>
      </c>
      <c r="R28" s="12">
        <f>I8</f>
        <v>1.5</v>
      </c>
      <c r="S28" s="199"/>
      <c r="T28" s="199"/>
      <c r="U28" s="199"/>
      <c r="V28" s="42"/>
      <c r="AB28" s="130" t="s">
        <v>269</v>
      </c>
      <c r="AC28" s="132"/>
      <c r="AD28" s="138"/>
      <c r="AE28" s="132"/>
      <c r="AF28" s="132">
        <v>3</v>
      </c>
      <c r="AG28" s="132">
        <v>3</v>
      </c>
      <c r="AH28" s="132">
        <v>3</v>
      </c>
      <c r="AI28" s="132">
        <v>3</v>
      </c>
      <c r="AJ28" s="132">
        <v>3</v>
      </c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CA28" s="17">
        <v>0</v>
      </c>
      <c r="CB28" s="17">
        <v>0</v>
      </c>
    </row>
    <row r="29" spans="1:80" ht="14.1" customHeight="1">
      <c r="A29" s="80"/>
      <c r="B29" s="82"/>
      <c r="C29" s="38">
        <v>0</v>
      </c>
      <c r="D29" s="37"/>
      <c r="E29" s="97"/>
      <c r="F29" s="97"/>
      <c r="G29" s="42"/>
      <c r="H29" s="42"/>
      <c r="I29" s="42"/>
      <c r="J29" s="42"/>
      <c r="K29" s="42"/>
      <c r="L29" s="42"/>
      <c r="M29" s="42"/>
      <c r="N29" s="61" t="s">
        <v>55</v>
      </c>
      <c r="O29" s="62">
        <v>1</v>
      </c>
      <c r="P29" s="62">
        <v>13.76</v>
      </c>
      <c r="Q29" s="167" t="s">
        <v>173</v>
      </c>
      <c r="R29" s="12">
        <f>H9</f>
        <v>0.5</v>
      </c>
      <c r="S29" s="12">
        <f>J9</f>
        <v>0.50124999820512639</v>
      </c>
      <c r="T29" s="12">
        <f>L9</f>
        <v>0.56215581674495263</v>
      </c>
      <c r="U29" s="12" t="str">
        <f>K9</f>
        <v>TAMAM</v>
      </c>
      <c r="V29" s="42"/>
      <c r="AB29" s="130" t="s">
        <v>270</v>
      </c>
      <c r="AC29" s="132"/>
      <c r="AD29" s="138"/>
      <c r="AE29" s="132"/>
      <c r="AF29" s="132">
        <v>3</v>
      </c>
      <c r="AG29" s="132">
        <v>3</v>
      </c>
      <c r="AH29" s="132">
        <v>3</v>
      </c>
      <c r="AI29" s="132">
        <v>3</v>
      </c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CA29" s="17">
        <v>0</v>
      </c>
      <c r="CB29" s="17">
        <v>0</v>
      </c>
    </row>
    <row r="30" spans="1:80" ht="14.1" customHeight="1">
      <c r="A30" s="80"/>
      <c r="B30" s="82"/>
      <c r="C30" s="38">
        <v>0</v>
      </c>
      <c r="D30" s="37"/>
      <c r="E30" s="97"/>
      <c r="F30" s="97"/>
      <c r="G30" s="42"/>
      <c r="H30" s="42"/>
      <c r="I30" s="42"/>
      <c r="J30" s="42"/>
      <c r="K30" s="42"/>
      <c r="L30" s="42"/>
      <c r="M30" s="42"/>
      <c r="N30" s="61" t="s">
        <v>54</v>
      </c>
      <c r="O30" s="62">
        <v>0.35</v>
      </c>
      <c r="P30" s="62">
        <v>4.82</v>
      </c>
      <c r="Q30" s="167" t="s">
        <v>172</v>
      </c>
      <c r="R30" s="12">
        <f>H10</f>
        <v>0.2</v>
      </c>
      <c r="S30" s="199">
        <f>J10</f>
        <v>0.40099999995892116</v>
      </c>
      <c r="T30" s="199">
        <f>L10</f>
        <v>0.44972465496026381</v>
      </c>
      <c r="U30" s="199" t="str">
        <f>K10</f>
        <v>TAMAM</v>
      </c>
      <c r="V30" s="42"/>
      <c r="AB30" s="130" t="s">
        <v>271</v>
      </c>
      <c r="AC30" s="132"/>
      <c r="AD30" s="138"/>
      <c r="AE30" s="132"/>
      <c r="AF30" s="132">
        <v>3</v>
      </c>
      <c r="AG30" s="132">
        <v>3</v>
      </c>
      <c r="AH30" s="132">
        <v>3</v>
      </c>
      <c r="AI30" s="132">
        <v>3</v>
      </c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CA30" s="17">
        <v>0</v>
      </c>
      <c r="CB30" s="17">
        <v>0</v>
      </c>
    </row>
    <row r="31" spans="1:80" ht="14.1" customHeight="1">
      <c r="A31" s="80"/>
      <c r="B31" s="82"/>
      <c r="C31" s="38">
        <v>0</v>
      </c>
      <c r="D31" s="37"/>
      <c r="E31" s="97"/>
      <c r="F31" s="97"/>
      <c r="G31" s="42"/>
      <c r="H31" s="42"/>
      <c r="I31" s="42"/>
      <c r="J31" s="42"/>
      <c r="K31" s="42"/>
      <c r="L31" s="42"/>
      <c r="M31" s="42"/>
      <c r="N31" s="61" t="s">
        <v>208</v>
      </c>
      <c r="O31" s="62" t="s">
        <v>208</v>
      </c>
      <c r="P31" s="62">
        <v>0</v>
      </c>
      <c r="Q31" s="167" t="s">
        <v>171</v>
      </c>
      <c r="R31" s="12">
        <f>I10</f>
        <v>0.4</v>
      </c>
      <c r="S31" s="199"/>
      <c r="T31" s="199"/>
      <c r="U31" s="199"/>
      <c r="V31" s="42"/>
      <c r="AB31" s="130" t="s">
        <v>272</v>
      </c>
      <c r="AC31" s="132"/>
      <c r="AD31" s="138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CA31" s="17">
        <v>0</v>
      </c>
      <c r="CB31" s="17">
        <v>0</v>
      </c>
    </row>
    <row r="32" spans="1:80" ht="14.1" customHeight="1">
      <c r="A32" s="42"/>
      <c r="B32" s="6"/>
      <c r="C32" s="42"/>
      <c r="D32" s="42"/>
      <c r="E32" s="92"/>
      <c r="F32" s="92"/>
      <c r="G32" s="42"/>
      <c r="H32" s="42"/>
      <c r="I32" s="42"/>
      <c r="J32" s="42"/>
      <c r="K32" s="42"/>
      <c r="L32" s="42"/>
      <c r="M32" s="42"/>
      <c r="N32" s="61" t="s">
        <v>208</v>
      </c>
      <c r="O32" s="62" t="s">
        <v>208</v>
      </c>
      <c r="P32" s="62">
        <v>0</v>
      </c>
      <c r="Q32" s="167" t="s">
        <v>128</v>
      </c>
      <c r="R32" s="12">
        <f>I11</f>
        <v>14</v>
      </c>
      <c r="S32" s="12">
        <f t="shared" ref="S32:S39" si="1">J11</f>
        <v>7.9957140153700301</v>
      </c>
      <c r="T32" s="12">
        <f t="shared" ref="T32:T39" si="2">L11</f>
        <v>8.9672561772857762</v>
      </c>
      <c r="U32" s="14" t="str">
        <f t="shared" ref="U32:U39" si="3">K11</f>
        <v>TAMAM</v>
      </c>
      <c r="V32" s="42"/>
      <c r="AB32" s="130"/>
      <c r="AC32" s="132"/>
      <c r="AD32" s="138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</row>
    <row r="33" spans="1:61" ht="14.1" customHeight="1">
      <c r="A33" s="42"/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61" t="s">
        <v>208</v>
      </c>
      <c r="O33" s="62" t="s">
        <v>208</v>
      </c>
      <c r="P33" s="62">
        <v>0</v>
      </c>
      <c r="Q33" s="167" t="s">
        <v>174</v>
      </c>
      <c r="R33" s="12">
        <f>I12</f>
        <v>9</v>
      </c>
      <c r="S33" s="12">
        <f t="shared" si="1"/>
        <v>8.4527975767927419</v>
      </c>
      <c r="T33" s="12">
        <f t="shared" si="2"/>
        <v>9.4798789876845184</v>
      </c>
      <c r="U33" s="14" t="str">
        <f t="shared" si="3"/>
        <v>TAMAM</v>
      </c>
      <c r="V33" s="42"/>
      <c r="AB33" s="130"/>
      <c r="AC33" s="130"/>
      <c r="AD33" s="138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</row>
    <row r="34" spans="1:61" ht="14.1" customHeight="1">
      <c r="A34" s="42"/>
      <c r="B34" s="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61" t="s">
        <v>208</v>
      </c>
      <c r="O34" s="62" t="s">
        <v>208</v>
      </c>
      <c r="P34" s="62">
        <v>0</v>
      </c>
      <c r="Q34" s="167" t="s">
        <v>293</v>
      </c>
      <c r="R34" s="12"/>
      <c r="S34" s="12">
        <f t="shared" si="1"/>
        <v>2.4858107314943654</v>
      </c>
      <c r="T34" s="12">
        <f t="shared" si="2"/>
        <v>2.7878562933474971</v>
      </c>
      <c r="U34" s="14" t="str">
        <f t="shared" si="3"/>
        <v/>
      </c>
      <c r="V34" s="42"/>
      <c r="AB34" s="130"/>
      <c r="AC34" s="130"/>
      <c r="AD34" s="138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</row>
    <row r="35" spans="1:61" ht="14.1" customHeight="1">
      <c r="A35" s="42"/>
      <c r="B35" s="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1" t="s">
        <v>208</v>
      </c>
      <c r="O35" s="62" t="s">
        <v>208</v>
      </c>
      <c r="P35" s="62">
        <v>0</v>
      </c>
      <c r="Q35" s="167" t="s">
        <v>206</v>
      </c>
      <c r="R35" s="12">
        <f>H11</f>
        <v>1.4000000000000001</v>
      </c>
      <c r="S35" s="12">
        <f t="shared" si="1"/>
        <v>21.372696882692331</v>
      </c>
      <c r="T35" s="12">
        <f t="shared" si="2"/>
        <v>23.969647711031815</v>
      </c>
      <c r="U35" s="14">
        <f t="shared" si="3"/>
        <v>0</v>
      </c>
      <c r="V35" s="42"/>
      <c r="AB35" s="130"/>
      <c r="AC35" s="130"/>
      <c r="AD35" s="138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</row>
    <row r="36" spans="1:61" ht="14.1" customHeight="1">
      <c r="A36" s="42"/>
      <c r="B36" s="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61" t="s">
        <v>208</v>
      </c>
      <c r="O36" s="62" t="s">
        <v>208</v>
      </c>
      <c r="P36" s="62">
        <v>0</v>
      </c>
      <c r="Q36" s="167" t="s">
        <v>207</v>
      </c>
      <c r="R36" s="12">
        <f>H14</f>
        <v>0</v>
      </c>
      <c r="S36" s="12">
        <f t="shared" si="1"/>
        <v>9.3992796801642271</v>
      </c>
      <c r="T36" s="12">
        <f t="shared" si="2"/>
        <v>10.541366113391279</v>
      </c>
      <c r="U36" s="14">
        <f t="shared" si="3"/>
        <v>0</v>
      </c>
      <c r="V36" s="42"/>
      <c r="AB36" s="130"/>
      <c r="AC36" s="130"/>
      <c r="AD36" s="138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</row>
    <row r="37" spans="1:61" ht="14.1" customHeight="1">
      <c r="A37" s="42"/>
      <c r="B37" s="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61" t="s">
        <v>208</v>
      </c>
      <c r="O37" s="62" t="s">
        <v>208</v>
      </c>
      <c r="P37" s="62">
        <v>0</v>
      </c>
      <c r="Q37" s="167" t="s">
        <v>289</v>
      </c>
      <c r="R37" s="12"/>
      <c r="S37" s="12">
        <f t="shared" si="1"/>
        <v>22.302164469829997</v>
      </c>
      <c r="T37" s="12">
        <f t="shared" si="2"/>
        <v>25.012052922914748</v>
      </c>
      <c r="U37" s="14">
        <f t="shared" si="3"/>
        <v>0</v>
      </c>
      <c r="V37" s="42"/>
      <c r="AB37" s="130"/>
      <c r="AC37" s="130"/>
      <c r="AD37" s="138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</row>
    <row r="38" spans="1:61" ht="14.1" customHeight="1">
      <c r="A38" s="42"/>
      <c r="B38" s="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61" t="s">
        <v>208</v>
      </c>
      <c r="O38" s="62" t="s">
        <v>208</v>
      </c>
      <c r="P38" s="62">
        <v>0</v>
      </c>
      <c r="Q38" s="167" t="s">
        <v>313</v>
      </c>
      <c r="R38" s="12"/>
      <c r="S38" s="12">
        <f t="shared" si="1"/>
        <v>38.284759483982953</v>
      </c>
      <c r="T38" s="12">
        <f t="shared" si="2"/>
        <v>42.936658979887049</v>
      </c>
      <c r="U38" s="14">
        <f t="shared" si="3"/>
        <v>0</v>
      </c>
      <c r="V38" s="42"/>
      <c r="AB38" s="130"/>
      <c r="AC38" s="130"/>
      <c r="AD38" s="138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</row>
    <row r="39" spans="1:61" ht="14.1" customHeight="1">
      <c r="A39" s="42"/>
      <c r="B39" s="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61" t="s">
        <v>208</v>
      </c>
      <c r="O39" s="62" t="s">
        <v>208</v>
      </c>
      <c r="P39" s="62">
        <v>0</v>
      </c>
      <c r="Q39" s="167" t="s">
        <v>315</v>
      </c>
      <c r="R39" s="12"/>
      <c r="S39" s="12">
        <f t="shared" si="1"/>
        <v>65.369362179105252</v>
      </c>
      <c r="T39" s="12">
        <f t="shared" si="2"/>
        <v>73.31225399995563</v>
      </c>
      <c r="U39" s="14">
        <f t="shared" si="3"/>
        <v>0</v>
      </c>
      <c r="V39" s="42"/>
      <c r="AB39" s="130"/>
      <c r="AC39" s="130"/>
      <c r="AD39" s="138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</row>
    <row r="40" spans="1:61" ht="14.1" customHeight="1">
      <c r="A40" s="42"/>
      <c r="B40" s="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61" t="s">
        <v>208</v>
      </c>
      <c r="O40" s="62" t="s">
        <v>208</v>
      </c>
      <c r="P40" s="62">
        <v>0</v>
      </c>
      <c r="Q40" s="8"/>
      <c r="R40" s="8"/>
      <c r="S40" s="8"/>
      <c r="T40" s="8"/>
      <c r="U40" s="8"/>
      <c r="V40" s="42"/>
      <c r="AB40" s="130"/>
      <c r="AC40" s="130"/>
      <c r="AD40" s="138" t="s">
        <v>274</v>
      </c>
      <c r="AE40" s="139" t="s">
        <v>220</v>
      </c>
      <c r="AF40" s="139" t="s">
        <v>110</v>
      </c>
      <c r="AG40" s="139" t="s">
        <v>110</v>
      </c>
      <c r="AH40" s="139" t="s">
        <v>220</v>
      </c>
      <c r="AI40" s="139" t="s">
        <v>220</v>
      </c>
      <c r="AJ40" s="139" t="s">
        <v>49</v>
      </c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</row>
    <row r="41" spans="1:61">
      <c r="A41" s="42"/>
      <c r="B41" s="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61" t="s">
        <v>208</v>
      </c>
      <c r="O41" s="62" t="s">
        <v>208</v>
      </c>
      <c r="P41" s="62">
        <v>0</v>
      </c>
      <c r="Q41" s="8"/>
      <c r="R41" s="8"/>
      <c r="S41" s="8"/>
      <c r="T41" s="8"/>
      <c r="U41" s="8"/>
      <c r="V41" s="42"/>
      <c r="AB41" s="130"/>
      <c r="AC41" s="130"/>
      <c r="AD41" s="130"/>
      <c r="AE41" s="139" t="s">
        <v>59</v>
      </c>
      <c r="AF41" s="139" t="s">
        <v>59</v>
      </c>
      <c r="AG41" s="139" t="s">
        <v>220</v>
      </c>
      <c r="AH41" s="139" t="s">
        <v>49</v>
      </c>
      <c r="AI41" s="139" t="s">
        <v>110</v>
      </c>
      <c r="AJ41" s="139" t="s">
        <v>59</v>
      </c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</row>
    <row r="42" spans="1:61">
      <c r="A42" s="42"/>
      <c r="B42" s="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61" t="s">
        <v>208</v>
      </c>
      <c r="O42" s="62" t="s">
        <v>208</v>
      </c>
      <c r="P42" s="62">
        <v>0</v>
      </c>
      <c r="Q42" s="8"/>
      <c r="R42" s="8"/>
      <c r="S42" s="36" t="s">
        <v>316</v>
      </c>
      <c r="T42" s="8"/>
      <c r="U42" s="8"/>
      <c r="V42" s="42"/>
      <c r="AB42" s="130"/>
      <c r="AC42" s="130"/>
      <c r="AD42" s="130"/>
      <c r="AE42" s="139" t="s">
        <v>49</v>
      </c>
      <c r="AF42" s="139" t="s">
        <v>220</v>
      </c>
      <c r="AG42" s="139" t="s">
        <v>49</v>
      </c>
      <c r="AH42" s="139" t="s">
        <v>91</v>
      </c>
      <c r="AI42" s="139" t="s">
        <v>49</v>
      </c>
      <c r="AJ42" s="139" t="s">
        <v>220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</row>
    <row r="43" spans="1:61">
      <c r="A43" s="42"/>
      <c r="B43" s="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61" t="s">
        <v>208</v>
      </c>
      <c r="O43" s="62" t="s">
        <v>208</v>
      </c>
      <c r="P43" s="62">
        <v>0</v>
      </c>
      <c r="Q43" s="8"/>
      <c r="R43" s="8"/>
      <c r="S43" s="8" t="s">
        <v>5</v>
      </c>
      <c r="T43" s="8"/>
      <c r="U43" s="8"/>
      <c r="V43" s="42"/>
      <c r="AB43" s="130"/>
      <c r="AC43" s="130"/>
      <c r="AD43" s="130"/>
      <c r="AE43" s="139" t="s">
        <v>91</v>
      </c>
      <c r="AF43" s="139" t="s">
        <v>49</v>
      </c>
      <c r="AG43" s="139" t="s">
        <v>305</v>
      </c>
      <c r="AH43" s="139" t="s">
        <v>110</v>
      </c>
      <c r="AI43" s="139" t="s">
        <v>91</v>
      </c>
      <c r="AJ43" s="139" t="s">
        <v>305</v>
      </c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</row>
    <row r="44" spans="1:61">
      <c r="A44" s="42"/>
      <c r="B44" s="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61" t="s">
        <v>208</v>
      </c>
      <c r="O44" s="62" t="s">
        <v>208</v>
      </c>
      <c r="P44" s="62">
        <v>0</v>
      </c>
      <c r="Q44" s="8"/>
      <c r="R44" s="8"/>
      <c r="S44" s="21" t="s">
        <v>210</v>
      </c>
      <c r="T44" s="8"/>
      <c r="U44" s="8"/>
      <c r="V44" s="42"/>
      <c r="AB44" s="130"/>
      <c r="AC44" s="130"/>
      <c r="AD44" s="130"/>
      <c r="AE44" s="139" t="s">
        <v>305</v>
      </c>
      <c r="AF44" s="139" t="s">
        <v>91</v>
      </c>
      <c r="AG44" s="139" t="s">
        <v>59</v>
      </c>
      <c r="AH44" s="139" t="s">
        <v>305</v>
      </c>
      <c r="AI44" s="139" t="s">
        <v>305</v>
      </c>
      <c r="AJ44" s="139" t="s">
        <v>75</v>
      </c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</row>
    <row r="45" spans="1:61">
      <c r="A45" s="42"/>
      <c r="B45" s="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61" t="s">
        <v>208</v>
      </c>
      <c r="O45" s="62" t="s">
        <v>208</v>
      </c>
      <c r="P45" s="62">
        <v>0</v>
      </c>
      <c r="Q45" s="8"/>
      <c r="R45" s="8"/>
      <c r="S45" s="8"/>
      <c r="T45" s="8"/>
      <c r="U45" s="8"/>
      <c r="V45" s="42"/>
      <c r="AB45" s="130"/>
      <c r="AC45" s="130"/>
      <c r="AD45" s="130"/>
      <c r="AE45" s="139" t="s">
        <v>14</v>
      </c>
      <c r="AF45" s="139" t="s">
        <v>305</v>
      </c>
      <c r="AG45" s="139" t="s">
        <v>91</v>
      </c>
      <c r="AH45" s="139" t="s">
        <v>59</v>
      </c>
      <c r="AI45" s="139" t="s">
        <v>59</v>
      </c>
      <c r="AJ45" s="139" t="s">
        <v>36</v>
      </c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</row>
    <row r="46" spans="1:61">
      <c r="A46" s="42"/>
      <c r="B46" s="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61" t="s">
        <v>208</v>
      </c>
      <c r="O46" s="62" t="s">
        <v>208</v>
      </c>
      <c r="P46" s="62">
        <v>0</v>
      </c>
      <c r="Q46" s="8"/>
      <c r="R46" s="8"/>
      <c r="S46" s="8"/>
      <c r="T46" s="8"/>
      <c r="U46" s="8"/>
      <c r="V46" s="42"/>
      <c r="AB46" s="130"/>
      <c r="AC46" s="130"/>
      <c r="AD46" s="130"/>
      <c r="AE46" s="139" t="s">
        <v>179</v>
      </c>
      <c r="AF46" s="139" t="s">
        <v>179</v>
      </c>
      <c r="AG46" s="139" t="s">
        <v>14</v>
      </c>
      <c r="AH46" s="139" t="s">
        <v>14</v>
      </c>
      <c r="AI46" s="139" t="s">
        <v>66</v>
      </c>
      <c r="AJ46" s="139" t="s">
        <v>109</v>
      </c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</row>
    <row r="47" spans="1:61">
      <c r="A47" s="42"/>
      <c r="B47" s="6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61" t="s">
        <v>208</v>
      </c>
      <c r="O47" s="62" t="s">
        <v>208</v>
      </c>
      <c r="P47" s="62">
        <v>0</v>
      </c>
      <c r="Q47" s="8"/>
      <c r="R47" s="8"/>
      <c r="S47" s="8"/>
      <c r="T47" s="8"/>
      <c r="U47" s="8"/>
      <c r="V47" s="42"/>
      <c r="AB47" s="130"/>
      <c r="AC47" s="130"/>
      <c r="AD47" s="130"/>
      <c r="AE47" s="139" t="s">
        <v>190</v>
      </c>
      <c r="AF47" s="139" t="s">
        <v>27</v>
      </c>
      <c r="AG47" s="139" t="s">
        <v>179</v>
      </c>
      <c r="AH47" s="139" t="s">
        <v>179</v>
      </c>
      <c r="AI47" s="139" t="s">
        <v>14</v>
      </c>
      <c r="AJ47" s="139" t="s">
        <v>37</v>
      </c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</row>
    <row r="48" spans="1:61">
      <c r="A48" s="42"/>
      <c r="B48" s="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61" t="s">
        <v>208</v>
      </c>
      <c r="O48" s="62" t="s">
        <v>208</v>
      </c>
      <c r="P48" s="62"/>
      <c r="Q48" s="8"/>
      <c r="R48" s="8"/>
      <c r="S48" s="8"/>
      <c r="T48" s="8"/>
      <c r="U48" s="8"/>
      <c r="V48" s="42"/>
      <c r="AB48" s="130"/>
      <c r="AC48" s="130"/>
      <c r="AD48" s="130"/>
      <c r="AE48" s="139" t="s">
        <v>27</v>
      </c>
      <c r="AF48" s="139" t="s">
        <v>61</v>
      </c>
      <c r="AG48" s="139" t="s">
        <v>66</v>
      </c>
      <c r="AH48" s="139" t="s">
        <v>109</v>
      </c>
      <c r="AI48" s="139" t="s">
        <v>61</v>
      </c>
      <c r="AJ48" s="139" t="s">
        <v>14</v>
      </c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</row>
    <row r="49" spans="1:61" ht="13.5" thickBot="1">
      <c r="A49" s="42"/>
      <c r="B49" s="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63" t="s">
        <v>147</v>
      </c>
      <c r="O49" s="127">
        <f>SUM(O23:O48)</f>
        <v>87.218898794239337</v>
      </c>
      <c r="P49" s="127">
        <f>SUM(P23:P48)</f>
        <v>1199.99</v>
      </c>
      <c r="Q49" s="8"/>
      <c r="R49" s="8"/>
      <c r="S49" s="8"/>
      <c r="T49" s="8"/>
      <c r="U49" s="8"/>
      <c r="V49" s="42"/>
      <c r="AB49" s="130"/>
      <c r="AC49" s="130"/>
      <c r="AD49" s="130"/>
      <c r="AE49" s="139" t="s">
        <v>109</v>
      </c>
      <c r="AF49" s="139" t="s">
        <v>65</v>
      </c>
      <c r="AG49" s="139" t="s">
        <v>27</v>
      </c>
      <c r="AH49" s="139" t="s">
        <v>27</v>
      </c>
      <c r="AI49" s="139" t="s">
        <v>65</v>
      </c>
      <c r="AJ49" s="139" t="s">
        <v>179</v>
      </c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</row>
    <row r="50" spans="1:61" ht="13.5" thickTop="1">
      <c r="A50" s="42"/>
      <c r="B50" s="6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8"/>
      <c r="O50" s="8"/>
      <c r="P50" s="8"/>
      <c r="Q50" s="8"/>
      <c r="R50" s="8"/>
      <c r="S50" s="8"/>
      <c r="T50" s="8"/>
      <c r="U50" s="8"/>
      <c r="V50" s="42"/>
      <c r="AB50" s="130"/>
      <c r="AC50" s="130"/>
      <c r="AD50" s="130"/>
      <c r="AE50" s="139" t="s">
        <v>61</v>
      </c>
      <c r="AF50" s="139" t="s">
        <v>66</v>
      </c>
      <c r="AG50" s="139" t="s">
        <v>61</v>
      </c>
      <c r="AH50" s="139" t="s">
        <v>65</v>
      </c>
      <c r="AI50" s="139" t="s">
        <v>27</v>
      </c>
      <c r="AJ50" s="139" t="s">
        <v>61</v>
      </c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</row>
    <row r="51" spans="1:61">
      <c r="A51" s="42"/>
      <c r="B51" s="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35" t="s">
        <v>120</v>
      </c>
      <c r="O51" s="8"/>
      <c r="P51" s="8"/>
      <c r="Q51" s="8"/>
      <c r="R51" s="8"/>
      <c r="S51" s="8"/>
      <c r="T51" s="8"/>
      <c r="U51" s="8"/>
      <c r="V51" s="42"/>
      <c r="AB51" s="130"/>
      <c r="AC51" s="130"/>
      <c r="AD51" s="130"/>
      <c r="AE51" s="139" t="s">
        <v>53</v>
      </c>
      <c r="AF51" s="139" t="s">
        <v>190</v>
      </c>
      <c r="AG51" s="139" t="s">
        <v>65</v>
      </c>
      <c r="AH51" s="139" t="s">
        <v>66</v>
      </c>
      <c r="AI51" s="139" t="s">
        <v>109</v>
      </c>
      <c r="AJ51" s="139" t="s">
        <v>66</v>
      </c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</row>
    <row r="52" spans="1:61">
      <c r="A52" s="42"/>
      <c r="B52" s="6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186" t="s">
        <v>209</v>
      </c>
      <c r="O52" s="8"/>
      <c r="P52" s="8"/>
      <c r="Q52" s="8"/>
      <c r="R52" s="8"/>
      <c r="S52" s="8"/>
      <c r="T52" s="8"/>
      <c r="U52" s="8"/>
      <c r="V52" s="42"/>
      <c r="AB52" s="130"/>
      <c r="AC52" s="130"/>
      <c r="AD52" s="130"/>
      <c r="AE52" s="139" t="s">
        <v>55</v>
      </c>
      <c r="AF52" s="139" t="s">
        <v>14</v>
      </c>
      <c r="AG52" s="139" t="s">
        <v>190</v>
      </c>
      <c r="AH52" s="139" t="s">
        <v>61</v>
      </c>
      <c r="AI52" s="139" t="s">
        <v>190</v>
      </c>
      <c r="AJ52" s="139" t="s">
        <v>53</v>
      </c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</row>
    <row r="53" spans="1:61">
      <c r="A53" s="42"/>
      <c r="B53" s="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86"/>
      <c r="O53" s="8"/>
      <c r="P53" s="8"/>
      <c r="Q53" s="8"/>
      <c r="R53" s="8"/>
      <c r="S53" s="8"/>
      <c r="T53" s="8"/>
      <c r="U53" s="8"/>
      <c r="V53" s="42"/>
      <c r="AB53" s="130"/>
      <c r="AC53" s="130"/>
      <c r="AD53" s="130"/>
      <c r="AE53" s="139" t="s">
        <v>54</v>
      </c>
      <c r="AF53" s="139" t="s">
        <v>109</v>
      </c>
      <c r="AG53" s="139" t="s">
        <v>109</v>
      </c>
      <c r="AH53" s="139" t="s">
        <v>190</v>
      </c>
      <c r="AI53" s="139" t="s">
        <v>179</v>
      </c>
      <c r="AJ53" s="139" t="s">
        <v>55</v>
      </c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</row>
    <row r="54" spans="1:61">
      <c r="A54" s="42"/>
      <c r="B54" s="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186"/>
      <c r="O54" s="8"/>
      <c r="P54" s="8"/>
      <c r="Q54" s="8"/>
      <c r="R54" s="8"/>
      <c r="S54" s="8"/>
      <c r="T54" s="8"/>
      <c r="U54" s="8"/>
      <c r="V54" s="42"/>
      <c r="AB54" s="130"/>
      <c r="AC54" s="130"/>
      <c r="AD54" s="130"/>
      <c r="AE54" s="139" t="s">
        <v>192</v>
      </c>
      <c r="AF54" s="139" t="s">
        <v>192</v>
      </c>
      <c r="AG54" s="139" t="s">
        <v>53</v>
      </c>
      <c r="AH54" s="139" t="s">
        <v>53</v>
      </c>
      <c r="AI54" s="139" t="s">
        <v>53</v>
      </c>
      <c r="AJ54" s="139" t="s">
        <v>54</v>
      </c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</row>
    <row r="55" spans="1:61">
      <c r="A55" s="42"/>
      <c r="B55" s="6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8"/>
      <c r="O55" s="8"/>
      <c r="P55" s="8"/>
      <c r="Q55" s="8"/>
      <c r="R55" s="8"/>
      <c r="S55" s="8"/>
      <c r="T55" s="8"/>
      <c r="U55" s="8"/>
      <c r="V55" s="42"/>
      <c r="AB55" s="130"/>
      <c r="AC55" s="130"/>
      <c r="AD55" s="130"/>
      <c r="AE55" s="139"/>
      <c r="AF55" s="139" t="s">
        <v>53</v>
      </c>
      <c r="AG55" s="139" t="s">
        <v>55</v>
      </c>
      <c r="AH55" s="139" t="s">
        <v>55</v>
      </c>
      <c r="AI55" s="139" t="s">
        <v>55</v>
      </c>
      <c r="AJ55" s="139" t="s">
        <v>192</v>
      </c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</row>
    <row r="56" spans="1:61">
      <c r="A56" s="42"/>
      <c r="B56" s="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8"/>
      <c r="O56" s="8"/>
      <c r="P56" s="8"/>
      <c r="Q56" s="8"/>
      <c r="R56" s="8"/>
      <c r="S56" s="8"/>
      <c r="T56" s="8"/>
      <c r="U56" s="8"/>
      <c r="V56" s="42"/>
      <c r="AB56" s="130"/>
      <c r="AC56" s="130"/>
      <c r="AD56" s="130"/>
      <c r="AE56" s="139"/>
      <c r="AF56" s="139" t="s">
        <v>55</v>
      </c>
      <c r="AG56" s="139" t="s">
        <v>54</v>
      </c>
      <c r="AH56" s="139" t="s">
        <v>54</v>
      </c>
      <c r="AI56" s="139" t="s">
        <v>192</v>
      </c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</row>
    <row r="57" spans="1:61">
      <c r="A57" s="42"/>
      <c r="B57" s="6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AB57" s="130"/>
      <c r="AC57" s="130"/>
      <c r="AD57" s="130"/>
      <c r="AE57" s="139"/>
      <c r="AF57" s="139" t="s">
        <v>54</v>
      </c>
      <c r="AG57" s="139" t="s">
        <v>192</v>
      </c>
      <c r="AH57" s="139" t="s">
        <v>192</v>
      </c>
      <c r="AI57" s="139" t="s">
        <v>54</v>
      </c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</row>
    <row r="58" spans="1:61">
      <c r="N58" s="17"/>
      <c r="O58" s="17"/>
      <c r="P58" s="17"/>
      <c r="Q58" s="17"/>
      <c r="R58" s="17"/>
      <c r="S58" s="17"/>
      <c r="T58" s="17"/>
      <c r="U58" s="17"/>
      <c r="AB58" s="130"/>
      <c r="AC58" s="130"/>
      <c r="AD58" s="130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</row>
    <row r="59" spans="1:61">
      <c r="N59" s="17"/>
      <c r="O59" s="17"/>
      <c r="P59" s="17"/>
      <c r="Q59" s="17"/>
      <c r="R59" s="17"/>
      <c r="S59" s="17"/>
      <c r="T59" s="17"/>
      <c r="U59" s="17"/>
      <c r="AB59" s="130"/>
      <c r="AC59" s="130"/>
      <c r="AD59" s="130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</row>
    <row r="60" spans="1:61">
      <c r="N60" s="17"/>
      <c r="O60" s="17"/>
      <c r="P60" s="17"/>
      <c r="Q60" s="17"/>
      <c r="R60" s="17"/>
      <c r="S60" s="17"/>
      <c r="T60" s="17"/>
      <c r="U60" s="17"/>
      <c r="AB60" s="130"/>
      <c r="AC60" s="130"/>
      <c r="AD60" s="130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</row>
    <row r="61" spans="1:61">
      <c r="N61" s="17"/>
      <c r="O61" s="17"/>
      <c r="P61" s="17"/>
      <c r="Q61" s="17"/>
      <c r="R61" s="17"/>
      <c r="S61" s="17"/>
      <c r="T61" s="17"/>
      <c r="U61" s="17"/>
      <c r="AB61" s="130"/>
      <c r="AC61" s="130"/>
      <c r="AD61" s="130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</row>
    <row r="62" spans="1:61">
      <c r="N62" s="17"/>
      <c r="O62" s="17"/>
      <c r="P62" s="17"/>
      <c r="Q62" s="17"/>
      <c r="R62" s="17"/>
      <c r="S62" s="17"/>
      <c r="T62" s="17"/>
      <c r="U62" s="17"/>
      <c r="AB62" s="130"/>
      <c r="AC62" s="130"/>
      <c r="AD62" s="130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</row>
    <row r="63" spans="1:61">
      <c r="N63" s="17"/>
      <c r="O63" s="17"/>
      <c r="P63" s="17"/>
      <c r="Q63" s="17"/>
      <c r="R63" s="17"/>
      <c r="S63" s="17"/>
      <c r="T63" s="17"/>
      <c r="U63" s="17"/>
      <c r="AB63" s="130"/>
      <c r="AC63" s="130"/>
      <c r="AD63" s="130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</row>
    <row r="64" spans="1:61">
      <c r="N64" s="17"/>
      <c r="O64" s="17"/>
      <c r="P64" s="17"/>
      <c r="Q64" s="17"/>
      <c r="R64" s="17"/>
      <c r="S64" s="17"/>
      <c r="T64" s="17"/>
      <c r="U64" s="17"/>
      <c r="AB64" s="130"/>
      <c r="AC64" s="130"/>
      <c r="AD64" s="130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</row>
    <row r="65" spans="14:61">
      <c r="N65" s="17"/>
      <c r="O65" s="17"/>
      <c r="P65" s="17"/>
      <c r="Q65" s="17"/>
      <c r="R65" s="17"/>
      <c r="S65" s="17"/>
      <c r="T65" s="17"/>
      <c r="U65" s="17"/>
      <c r="AB65" s="130"/>
      <c r="AC65" s="130"/>
      <c r="AD65" s="130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</row>
    <row r="66" spans="14:61">
      <c r="N66" s="17"/>
      <c r="O66" s="17"/>
      <c r="P66" s="17"/>
      <c r="Q66" s="17"/>
      <c r="R66" s="17"/>
      <c r="S66" s="17"/>
      <c r="T66" s="17"/>
      <c r="U66" s="17"/>
      <c r="AB66" s="130"/>
      <c r="AC66" s="130"/>
      <c r="AD66" s="130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</row>
    <row r="67" spans="14:61">
      <c r="N67" s="17"/>
      <c r="O67" s="17"/>
      <c r="P67" s="17"/>
      <c r="Q67" s="17"/>
      <c r="R67" s="17"/>
      <c r="S67" s="17"/>
      <c r="T67" s="17"/>
      <c r="U67" s="17"/>
      <c r="AB67" s="130"/>
      <c r="AC67" s="130"/>
      <c r="AD67" s="138" t="s">
        <v>275</v>
      </c>
      <c r="AE67" s="140">
        <v>20</v>
      </c>
      <c r="AF67" s="140">
        <v>10</v>
      </c>
      <c r="AG67" s="140">
        <v>21.621652325336115</v>
      </c>
      <c r="AH67" s="140">
        <v>20</v>
      </c>
      <c r="AI67" s="140">
        <v>20</v>
      </c>
      <c r="AJ67" s="140">
        <v>15</v>
      </c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</row>
    <row r="68" spans="14:61">
      <c r="N68" s="17"/>
      <c r="O68" s="17"/>
      <c r="P68" s="17"/>
      <c r="Q68" s="17"/>
      <c r="R68" s="17"/>
      <c r="S68" s="17"/>
      <c r="T68" s="17"/>
      <c r="U68" s="17"/>
      <c r="AB68" s="130"/>
      <c r="AC68" s="130"/>
      <c r="AD68" s="130"/>
      <c r="AE68" s="140">
        <v>10.351054785330444</v>
      </c>
      <c r="AF68" s="140">
        <v>0</v>
      </c>
      <c r="AG68" s="140">
        <v>20</v>
      </c>
      <c r="AH68" s="140">
        <v>10.000000999999999</v>
      </c>
      <c r="AI68" s="140">
        <v>9.5</v>
      </c>
      <c r="AJ68" s="140">
        <v>12.494091661793302</v>
      </c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</row>
    <row r="69" spans="14:61">
      <c r="N69" s="17"/>
      <c r="O69" s="17"/>
      <c r="P69" s="17"/>
      <c r="Q69" s="17"/>
      <c r="R69" s="17"/>
      <c r="S69" s="17"/>
      <c r="T69" s="17"/>
      <c r="U69" s="17"/>
      <c r="AB69" s="130"/>
      <c r="AC69" s="130"/>
      <c r="AD69" s="130"/>
      <c r="AE69" s="140">
        <v>10</v>
      </c>
      <c r="AF69" s="140">
        <v>17.2</v>
      </c>
      <c r="AG69" s="140">
        <v>10</v>
      </c>
      <c r="AH69" s="140">
        <v>10</v>
      </c>
      <c r="AI69" s="140">
        <v>10</v>
      </c>
      <c r="AJ69" s="140">
        <v>6.5404498958348904</v>
      </c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</row>
    <row r="70" spans="14:61">
      <c r="N70" s="17"/>
      <c r="O70" s="17"/>
      <c r="P70" s="17"/>
      <c r="Q70" s="17"/>
      <c r="R70" s="17"/>
      <c r="S70" s="17"/>
      <c r="T70" s="17"/>
      <c r="U70" s="17"/>
      <c r="AB70" s="130"/>
      <c r="AC70" s="130"/>
      <c r="AD70" s="130"/>
      <c r="AE70" s="140">
        <v>5</v>
      </c>
      <c r="AF70" s="140">
        <v>15</v>
      </c>
      <c r="AG70" s="140">
        <v>1.8495207524727042</v>
      </c>
      <c r="AH70" s="140">
        <v>7.9939050817893511</v>
      </c>
      <c r="AI70" s="140">
        <v>10</v>
      </c>
      <c r="AJ70" s="140">
        <v>2</v>
      </c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</row>
    <row r="71" spans="14:61">
      <c r="N71" s="17"/>
      <c r="O71" s="17"/>
      <c r="P71" s="17"/>
      <c r="Q71" s="17"/>
      <c r="R71" s="17"/>
      <c r="S71" s="17"/>
      <c r="T71" s="17"/>
      <c r="U71" s="17"/>
      <c r="AB71" s="130"/>
      <c r="AC71" s="130"/>
      <c r="AD71" s="130"/>
      <c r="AE71" s="140">
        <v>1.1483652388255747</v>
      </c>
      <c r="AF71" s="140">
        <v>5</v>
      </c>
      <c r="AG71" s="140">
        <v>0</v>
      </c>
      <c r="AH71" s="140">
        <v>1.8196847392503015</v>
      </c>
      <c r="AI71" s="140">
        <v>2.5</v>
      </c>
      <c r="AJ71" s="140">
        <v>0.121843217609655</v>
      </c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</row>
    <row r="72" spans="14:61">
      <c r="N72" s="17"/>
      <c r="O72" s="17"/>
      <c r="P72" s="17"/>
      <c r="Q72" s="17"/>
      <c r="R72" s="17"/>
      <c r="S72" s="17"/>
      <c r="T72" s="17"/>
      <c r="U72" s="17"/>
      <c r="AB72" s="130"/>
      <c r="AC72" s="130"/>
      <c r="AD72" s="130"/>
      <c r="AE72" s="140">
        <v>20</v>
      </c>
      <c r="AF72" s="140">
        <v>2</v>
      </c>
      <c r="AG72" s="140">
        <v>0</v>
      </c>
      <c r="AH72" s="140">
        <v>0</v>
      </c>
      <c r="AI72" s="140">
        <v>9.5</v>
      </c>
      <c r="AJ72" s="140">
        <v>0</v>
      </c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</row>
    <row r="73" spans="14:61">
      <c r="N73" s="17"/>
      <c r="O73" s="17"/>
      <c r="P73" s="17"/>
      <c r="Q73" s="17"/>
      <c r="R73" s="17"/>
      <c r="S73" s="17"/>
      <c r="T73" s="17"/>
      <c r="U73" s="17"/>
      <c r="AB73" s="130"/>
      <c r="AC73" s="130"/>
      <c r="AD73" s="130"/>
      <c r="AE73" s="140">
        <v>12.450757390689756</v>
      </c>
      <c r="AF73" s="140">
        <v>7</v>
      </c>
      <c r="AG73" s="140">
        <v>20</v>
      </c>
      <c r="AH73" s="140">
        <v>20</v>
      </c>
      <c r="AI73" s="140">
        <v>17.45</v>
      </c>
      <c r="AJ73" s="140">
        <v>20</v>
      </c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</row>
    <row r="74" spans="14:61">
      <c r="N74" s="17"/>
      <c r="O74" s="17"/>
      <c r="P74" s="17"/>
      <c r="Q74" s="17"/>
      <c r="R74" s="17"/>
      <c r="S74" s="17"/>
      <c r="T74" s="17"/>
      <c r="U74" s="17"/>
      <c r="AB74" s="130"/>
      <c r="AC74" s="130"/>
      <c r="AD74" s="130"/>
      <c r="AE74" s="140">
        <v>10</v>
      </c>
      <c r="AF74" s="140"/>
      <c r="AG74" s="140">
        <v>11.937799699631473</v>
      </c>
      <c r="AH74" s="140">
        <v>13.936045088275982</v>
      </c>
      <c r="AI74" s="140">
        <v>19</v>
      </c>
      <c r="AJ74" s="140">
        <v>20</v>
      </c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</row>
    <row r="75" spans="14:61">
      <c r="N75" s="17"/>
      <c r="O75" s="17"/>
      <c r="P75" s="17"/>
      <c r="Q75" s="17"/>
      <c r="R75" s="17"/>
      <c r="S75" s="17"/>
      <c r="T75" s="17"/>
      <c r="U75" s="17"/>
      <c r="AB75" s="130"/>
      <c r="AC75" s="130"/>
      <c r="AD75" s="130"/>
      <c r="AE75" s="140">
        <v>5</v>
      </c>
      <c r="AF75" s="140">
        <v>0</v>
      </c>
      <c r="AG75" s="140">
        <v>7.8997585805610591</v>
      </c>
      <c r="AH75" s="140">
        <v>5.4255789065066962</v>
      </c>
      <c r="AI75" s="140"/>
      <c r="AJ75" s="140">
        <v>10.000000999999999</v>
      </c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</row>
    <row r="76" spans="14:61">
      <c r="N76" s="17"/>
      <c r="O76" s="17"/>
      <c r="P76" s="17"/>
      <c r="Q76" s="17"/>
      <c r="R76" s="17"/>
      <c r="S76" s="17"/>
      <c r="T76" s="17"/>
      <c r="U76" s="17"/>
      <c r="AB76" s="130"/>
      <c r="AC76" s="130"/>
      <c r="AD76" s="130"/>
      <c r="AE76" s="140">
        <v>4.3787452451103022</v>
      </c>
      <c r="AF76" s="140"/>
      <c r="AG76" s="140">
        <v>5</v>
      </c>
      <c r="AH76" s="140">
        <v>5</v>
      </c>
      <c r="AI76" s="140">
        <v>0</v>
      </c>
      <c r="AJ76" s="140">
        <v>7.0955828644323153</v>
      </c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</row>
    <row r="77" spans="14:61">
      <c r="N77" s="17"/>
      <c r="O77" s="17"/>
      <c r="P77" s="17"/>
      <c r="Q77" s="17"/>
      <c r="R77" s="17"/>
      <c r="S77" s="17"/>
      <c r="T77" s="17"/>
      <c r="U77" s="17"/>
      <c r="AB77" s="130"/>
      <c r="AC77" s="130"/>
      <c r="AD77" s="130"/>
      <c r="AE77" s="140">
        <v>0</v>
      </c>
      <c r="AF77" s="140">
        <v>15</v>
      </c>
      <c r="AG77" s="140">
        <v>0</v>
      </c>
      <c r="AH77" s="140">
        <v>3.7489540077264185</v>
      </c>
      <c r="AI77" s="140">
        <v>0</v>
      </c>
      <c r="AJ77" s="140">
        <v>4.9205704023249632</v>
      </c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</row>
    <row r="78" spans="14:61">
      <c r="N78" s="17"/>
      <c r="O78" s="17"/>
      <c r="P78" s="17"/>
      <c r="Q78" s="17"/>
      <c r="R78" s="17"/>
      <c r="S78" s="17"/>
      <c r="T78" s="17"/>
      <c r="U78" s="17"/>
      <c r="AB78" s="130"/>
      <c r="AC78" s="130"/>
      <c r="AD78" s="130"/>
      <c r="AE78" s="140">
        <v>1.1489653735525409</v>
      </c>
      <c r="AF78" s="140">
        <v>0</v>
      </c>
      <c r="AG78" s="140">
        <v>0</v>
      </c>
      <c r="AH78" s="140">
        <v>0</v>
      </c>
      <c r="AI78" s="140">
        <v>0</v>
      </c>
      <c r="AJ78" s="140">
        <v>0</v>
      </c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</row>
    <row r="79" spans="14:61">
      <c r="N79" s="17"/>
      <c r="O79" s="17"/>
      <c r="P79" s="17"/>
      <c r="Q79" s="17"/>
      <c r="R79" s="17"/>
      <c r="S79" s="17"/>
      <c r="T79" s="17"/>
      <c r="U79" s="17"/>
      <c r="AB79" s="130"/>
      <c r="AC79" s="130"/>
      <c r="AD79" s="130"/>
      <c r="AE79" s="140">
        <v>0.27211201179359978</v>
      </c>
      <c r="AF79" s="140">
        <v>20</v>
      </c>
      <c r="AG79" s="140">
        <v>0</v>
      </c>
      <c r="AH79" s="140">
        <v>0</v>
      </c>
      <c r="AI79" s="140">
        <v>0</v>
      </c>
      <c r="AJ79" s="140">
        <v>1.154864410976852</v>
      </c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</row>
    <row r="80" spans="14:61">
      <c r="N80" s="17"/>
      <c r="O80" s="17"/>
      <c r="P80" s="17"/>
      <c r="Q80" s="17"/>
      <c r="R80" s="17"/>
      <c r="S80" s="17"/>
      <c r="T80" s="17"/>
      <c r="U80" s="17"/>
      <c r="AB80" s="130"/>
      <c r="AC80" s="130"/>
      <c r="AD80" s="130"/>
      <c r="AE80" s="140">
        <v>0.25</v>
      </c>
      <c r="AF80" s="140">
        <v>7</v>
      </c>
      <c r="AG80" s="140">
        <v>0</v>
      </c>
      <c r="AH80" s="140">
        <v>0</v>
      </c>
      <c r="AI80" s="140">
        <v>-9.9999999991773336E-7</v>
      </c>
      <c r="AJ80" s="140">
        <v>0.4225973761688378</v>
      </c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</row>
    <row r="81" spans="14:61">
      <c r="N81" s="17"/>
      <c r="O81" s="17"/>
      <c r="P81" s="17"/>
      <c r="Q81" s="17"/>
      <c r="R81" s="17"/>
      <c r="S81" s="17"/>
      <c r="T81" s="17"/>
      <c r="U81" s="17"/>
      <c r="AB81" s="130"/>
      <c r="AC81" s="130"/>
      <c r="AD81" s="130"/>
      <c r="AE81" s="140">
        <v>0</v>
      </c>
      <c r="AF81" s="140">
        <v>0.4</v>
      </c>
      <c r="AG81" s="140">
        <v>1.1193217867777934</v>
      </c>
      <c r="AH81" s="140">
        <v>1.0464530622288111</v>
      </c>
      <c r="AI81" s="140">
        <v>0.95</v>
      </c>
      <c r="AJ81" s="140">
        <v>0.24999900000000003</v>
      </c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</row>
    <row r="82" spans="14:61">
      <c r="N82" s="17"/>
      <c r="O82" s="17"/>
      <c r="P82" s="17"/>
      <c r="Q82" s="17"/>
      <c r="R82" s="17"/>
      <c r="S82" s="17"/>
      <c r="T82" s="17"/>
      <c r="U82" s="17"/>
      <c r="AB82" s="130"/>
      <c r="AC82" s="130"/>
      <c r="AD82" s="130"/>
      <c r="AE82" s="140">
        <v>0</v>
      </c>
      <c r="AF82" s="140">
        <v>0.85</v>
      </c>
      <c r="AG82" s="140">
        <v>0.2808783822989514</v>
      </c>
      <c r="AH82" s="140">
        <v>0.77937769098044007</v>
      </c>
      <c r="AI82" s="140">
        <v>0.45</v>
      </c>
      <c r="AJ82" s="140">
        <v>0</v>
      </c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</row>
    <row r="83" spans="14:61">
      <c r="N83" s="17"/>
      <c r="O83" s="17"/>
      <c r="P83" s="17"/>
      <c r="Q83" s="17"/>
      <c r="R83" s="17"/>
      <c r="S83" s="17"/>
      <c r="T83" s="17"/>
      <c r="U83" s="17"/>
      <c r="AB83" s="130"/>
      <c r="AC83" s="130"/>
      <c r="AD83" s="130"/>
      <c r="AE83" s="140">
        <v>0</v>
      </c>
      <c r="AF83" s="140">
        <v>0.3</v>
      </c>
      <c r="AG83" s="140">
        <v>0.25</v>
      </c>
      <c r="AH83" s="140">
        <v>0.25</v>
      </c>
      <c r="AI83" s="140">
        <v>0.4</v>
      </c>
      <c r="AJ83" s="140">
        <v>0</v>
      </c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</row>
    <row r="84" spans="14:61">
      <c r="N84" s="17"/>
      <c r="O84" s="17"/>
      <c r="P84" s="17"/>
      <c r="Q84" s="17"/>
      <c r="R84" s="17"/>
      <c r="S84" s="17"/>
      <c r="T84" s="17"/>
      <c r="U84" s="17"/>
      <c r="AB84" s="130"/>
      <c r="AC84" s="130"/>
      <c r="AD84" s="130"/>
      <c r="AE84" s="140">
        <v>0</v>
      </c>
      <c r="AF84" s="140">
        <v>0.25</v>
      </c>
      <c r="AG84" s="140">
        <v>4.1068472331760239E-2</v>
      </c>
      <c r="AH84" s="140">
        <v>0</v>
      </c>
      <c r="AI84" s="140">
        <v>0.25</v>
      </c>
      <c r="AJ84" s="140">
        <v>0</v>
      </c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</row>
    <row r="85" spans="14:61">
      <c r="N85" s="17"/>
      <c r="O85" s="17"/>
      <c r="P85" s="17"/>
      <c r="Q85" s="17"/>
      <c r="R85" s="17"/>
      <c r="S85" s="17"/>
      <c r="T85" s="17"/>
      <c r="U85" s="17"/>
      <c r="AB85" s="130"/>
      <c r="AC85" s="130"/>
      <c r="AD85" s="130"/>
      <c r="AE85" s="140">
        <v>0</v>
      </c>
      <c r="AF85" s="140"/>
      <c r="AG85" s="140">
        <v>0</v>
      </c>
      <c r="AH85" s="140">
        <v>0</v>
      </c>
      <c r="AI85" s="140">
        <v>0</v>
      </c>
      <c r="AJ85" s="140">
        <v>0</v>
      </c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</row>
    <row r="86" spans="14:61">
      <c r="N86" s="17"/>
      <c r="O86" s="17"/>
      <c r="P86" s="17"/>
      <c r="Q86" s="17"/>
      <c r="R86" s="17"/>
      <c r="S86" s="17"/>
      <c r="T86" s="17"/>
      <c r="U86" s="17"/>
      <c r="AB86" s="130"/>
      <c r="AC86" s="130"/>
      <c r="AD86" s="130"/>
      <c r="AE86" s="140">
        <v>0</v>
      </c>
      <c r="AF86" s="140"/>
      <c r="AG86" s="140">
        <v>0</v>
      </c>
      <c r="AH86" s="140">
        <v>0</v>
      </c>
      <c r="AI86" s="140">
        <v>0</v>
      </c>
      <c r="AJ86" s="140">
        <v>0</v>
      </c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</row>
    <row r="87" spans="14:61">
      <c r="N87" s="17"/>
      <c r="O87" s="17"/>
      <c r="P87" s="17"/>
      <c r="Q87" s="17"/>
      <c r="R87" s="17"/>
      <c r="S87" s="17"/>
      <c r="T87" s="17"/>
      <c r="U87" s="17"/>
      <c r="AB87" s="130"/>
      <c r="AC87" s="130"/>
      <c r="AD87" s="130"/>
      <c r="AE87" s="140">
        <v>0</v>
      </c>
      <c r="AF87" s="140"/>
      <c r="AG87" s="140">
        <v>0</v>
      </c>
      <c r="AH87" s="140">
        <v>0</v>
      </c>
      <c r="AI87" s="140">
        <v>0</v>
      </c>
      <c r="AJ87" s="140">
        <v>0</v>
      </c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</row>
    <row r="88" spans="14:61">
      <c r="N88" s="17"/>
      <c r="O88" s="17"/>
      <c r="P88" s="17"/>
      <c r="Q88" s="17"/>
      <c r="R88" s="17"/>
      <c r="S88" s="17"/>
      <c r="T88" s="17"/>
      <c r="U88" s="17"/>
      <c r="AB88" s="130"/>
      <c r="AC88" s="130"/>
      <c r="AD88" s="130"/>
      <c r="AE88" s="140">
        <v>0</v>
      </c>
      <c r="AF88" s="140"/>
      <c r="AG88" s="140">
        <v>0</v>
      </c>
      <c r="AH88" s="140">
        <v>0</v>
      </c>
      <c r="AI88" s="140">
        <v>0</v>
      </c>
      <c r="AJ88" s="140">
        <v>0</v>
      </c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</row>
    <row r="89" spans="14:61">
      <c r="N89" s="17"/>
      <c r="O89" s="17"/>
      <c r="P89" s="17"/>
      <c r="Q89" s="17"/>
      <c r="R89" s="17"/>
      <c r="S89" s="17"/>
      <c r="T89" s="17"/>
      <c r="U89" s="17"/>
      <c r="AB89" s="130"/>
      <c r="AC89" s="130"/>
      <c r="AD89" s="130"/>
      <c r="AE89" s="140">
        <v>0</v>
      </c>
      <c r="AF89" s="140"/>
      <c r="AG89" s="140">
        <v>0</v>
      </c>
      <c r="AH89" s="140">
        <v>0</v>
      </c>
      <c r="AI89" s="140">
        <v>0</v>
      </c>
      <c r="AJ89" s="140">
        <v>0</v>
      </c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</row>
    <row r="90" spans="14:61">
      <c r="N90" s="17"/>
      <c r="O90" s="17"/>
      <c r="P90" s="17"/>
      <c r="Q90" s="17"/>
      <c r="R90" s="17"/>
      <c r="S90" s="17"/>
      <c r="T90" s="17"/>
      <c r="U90" s="17"/>
      <c r="AB90" s="130"/>
      <c r="AC90" s="130"/>
      <c r="AD90" s="130"/>
      <c r="AE90" s="140">
        <v>0</v>
      </c>
      <c r="AF90" s="140"/>
      <c r="AG90" s="140">
        <v>0</v>
      </c>
      <c r="AH90" s="140">
        <v>0</v>
      </c>
      <c r="AI90" s="140">
        <v>0</v>
      </c>
      <c r="AJ90" s="140">
        <v>0</v>
      </c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</row>
    <row r="91" spans="14:61">
      <c r="N91" s="17"/>
      <c r="O91" s="17"/>
      <c r="P91" s="17"/>
      <c r="Q91" s="17"/>
      <c r="R91" s="17"/>
      <c r="S91" s="17"/>
      <c r="T91" s="17"/>
      <c r="U91" s="17"/>
      <c r="AB91" s="130"/>
      <c r="AC91" s="130"/>
      <c r="AD91" s="130"/>
      <c r="AE91" s="140">
        <v>0</v>
      </c>
      <c r="AF91" s="140"/>
      <c r="AG91" s="140">
        <v>0</v>
      </c>
      <c r="AH91" s="140">
        <v>0</v>
      </c>
      <c r="AI91" s="140">
        <v>0</v>
      </c>
      <c r="AJ91" s="140">
        <v>0</v>
      </c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</row>
    <row r="92" spans="14:61">
      <c r="N92" s="17"/>
      <c r="O92" s="17"/>
      <c r="P92" s="17"/>
      <c r="Q92" s="17"/>
      <c r="R92" s="17"/>
      <c r="S92" s="17"/>
      <c r="T92" s="17"/>
      <c r="U92" s="17"/>
      <c r="AB92" s="130"/>
      <c r="AC92" s="130"/>
      <c r="AD92" s="130"/>
      <c r="AE92" s="140">
        <v>0</v>
      </c>
      <c r="AF92" s="140"/>
      <c r="AG92" s="140">
        <v>0</v>
      </c>
      <c r="AH92" s="140">
        <v>0</v>
      </c>
      <c r="AI92" s="140">
        <v>0</v>
      </c>
      <c r="AJ92" s="140">
        <v>0</v>
      </c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</row>
    <row r="93" spans="14:61">
      <c r="N93" s="17"/>
      <c r="O93" s="17"/>
      <c r="P93" s="17"/>
      <c r="Q93" s="17"/>
      <c r="R93" s="17"/>
      <c r="S93" s="17"/>
      <c r="T93" s="17"/>
      <c r="U93" s="17"/>
      <c r="AB93" s="130"/>
      <c r="AC93" s="130"/>
      <c r="AD93" s="130"/>
      <c r="AE93" s="140">
        <v>0</v>
      </c>
      <c r="AF93" s="140"/>
      <c r="AG93" s="140">
        <v>0</v>
      </c>
      <c r="AH93" s="140">
        <v>0</v>
      </c>
      <c r="AI93" s="140">
        <v>0</v>
      </c>
      <c r="AJ93" s="140">
        <v>0</v>
      </c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</row>
    <row r="94" spans="14:61">
      <c r="N94" s="17"/>
      <c r="O94" s="17"/>
      <c r="P94" s="17"/>
      <c r="Q94" s="17"/>
      <c r="R94" s="17"/>
      <c r="S94" s="17"/>
      <c r="T94" s="17"/>
      <c r="U94" s="17"/>
      <c r="AB94" s="130"/>
      <c r="AC94" s="130"/>
      <c r="AD94" s="138" t="s">
        <v>135</v>
      </c>
      <c r="AE94" s="132">
        <v>25</v>
      </c>
      <c r="AF94" s="132">
        <v>30</v>
      </c>
      <c r="AG94" s="132">
        <v>30</v>
      </c>
      <c r="AH94" s="132">
        <v>25</v>
      </c>
      <c r="AI94" s="132">
        <v>25</v>
      </c>
      <c r="AJ94" s="132">
        <v>70</v>
      </c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</row>
    <row r="95" spans="14:61">
      <c r="N95" s="17"/>
      <c r="O95" s="17"/>
      <c r="P95" s="17"/>
      <c r="Q95" s="17"/>
      <c r="R95" s="17"/>
      <c r="S95" s="17"/>
      <c r="T95" s="17"/>
      <c r="U95" s="17"/>
      <c r="AB95" s="130"/>
      <c r="AC95" s="130"/>
      <c r="AD95" s="130"/>
      <c r="AE95" s="132">
        <v>35</v>
      </c>
      <c r="AF95" s="132">
        <v>35</v>
      </c>
      <c r="AG95" s="132">
        <v>25</v>
      </c>
      <c r="AH95" s="132">
        <v>25</v>
      </c>
      <c r="AI95" s="132">
        <v>30</v>
      </c>
      <c r="AJ95" s="132">
        <v>70</v>
      </c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</row>
    <row r="96" spans="14:61">
      <c r="N96" s="17"/>
      <c r="O96" s="17"/>
      <c r="P96" s="17"/>
      <c r="Q96" s="17"/>
      <c r="R96" s="17"/>
      <c r="S96" s="17"/>
      <c r="T96" s="17"/>
      <c r="U96" s="17"/>
      <c r="AB96" s="130"/>
      <c r="AC96" s="130"/>
      <c r="AD96" s="130"/>
      <c r="AE96" s="132">
        <v>25</v>
      </c>
      <c r="AF96" s="132">
        <v>25</v>
      </c>
      <c r="AG96" s="132">
        <v>25</v>
      </c>
      <c r="AH96" s="132">
        <v>35</v>
      </c>
      <c r="AI96" s="132">
        <v>25</v>
      </c>
      <c r="AJ96" s="132">
        <v>75</v>
      </c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</row>
    <row r="97" spans="14:61">
      <c r="N97" s="17"/>
      <c r="O97" s="17"/>
      <c r="P97" s="17"/>
      <c r="Q97" s="17"/>
      <c r="R97" s="17"/>
      <c r="S97" s="17"/>
      <c r="T97" s="17"/>
      <c r="U97" s="17"/>
      <c r="AB97" s="130"/>
      <c r="AC97" s="130"/>
      <c r="AD97" s="130"/>
      <c r="AE97" s="132">
        <v>35</v>
      </c>
      <c r="AF97" s="132">
        <v>25</v>
      </c>
      <c r="AG97" s="132">
        <v>200</v>
      </c>
      <c r="AH97" s="132">
        <v>30</v>
      </c>
      <c r="AI97" s="132">
        <v>35</v>
      </c>
      <c r="AJ97" s="132">
        <v>250</v>
      </c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</row>
    <row r="98" spans="14:61">
      <c r="N98" s="17"/>
      <c r="O98" s="17"/>
      <c r="P98" s="17"/>
      <c r="Q98" s="17"/>
      <c r="R98" s="17"/>
      <c r="S98" s="17"/>
      <c r="T98" s="17"/>
      <c r="U98" s="17"/>
      <c r="AB98" s="130"/>
      <c r="AC98" s="130"/>
      <c r="AD98" s="130"/>
      <c r="AE98" s="132">
        <v>200</v>
      </c>
      <c r="AF98" s="132">
        <v>35</v>
      </c>
      <c r="AG98" s="132">
        <v>35</v>
      </c>
      <c r="AH98" s="132">
        <v>200</v>
      </c>
      <c r="AI98" s="132">
        <v>200</v>
      </c>
      <c r="AJ98" s="132">
        <v>55</v>
      </c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</row>
    <row r="99" spans="14:61">
      <c r="N99" s="17"/>
      <c r="O99" s="17"/>
      <c r="P99" s="17"/>
      <c r="Q99" s="17"/>
      <c r="R99" s="17"/>
      <c r="S99" s="17"/>
      <c r="T99" s="17"/>
      <c r="U99" s="17"/>
      <c r="AB99" s="130"/>
      <c r="AC99" s="130"/>
      <c r="AD99" s="130"/>
      <c r="AE99" s="132">
        <v>20</v>
      </c>
      <c r="AF99" s="132">
        <v>200</v>
      </c>
      <c r="AG99" s="132">
        <v>35</v>
      </c>
      <c r="AH99" s="132">
        <v>35</v>
      </c>
      <c r="AI99" s="132">
        <v>35</v>
      </c>
      <c r="AJ99" s="132">
        <v>60</v>
      </c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</row>
    <row r="100" spans="14:61">
      <c r="N100" s="17"/>
      <c r="O100" s="17"/>
      <c r="P100" s="17"/>
      <c r="Q100" s="17"/>
      <c r="R100" s="17"/>
      <c r="S100" s="17"/>
      <c r="T100" s="17"/>
      <c r="U100" s="17"/>
      <c r="AB100" s="130"/>
      <c r="AC100" s="130"/>
      <c r="AD100" s="130"/>
      <c r="AE100" s="132">
        <v>24</v>
      </c>
      <c r="AF100" s="132">
        <v>24</v>
      </c>
      <c r="AG100" s="132">
        <v>20</v>
      </c>
      <c r="AH100" s="132">
        <v>20</v>
      </c>
      <c r="AI100" s="132">
        <v>55</v>
      </c>
      <c r="AJ100" s="132">
        <v>70</v>
      </c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</row>
    <row r="101" spans="14:61">
      <c r="N101" s="17"/>
      <c r="O101" s="17"/>
      <c r="P101" s="17"/>
      <c r="Q101" s="17"/>
      <c r="R101" s="17"/>
      <c r="S101" s="17"/>
      <c r="T101" s="17"/>
      <c r="U101" s="17"/>
      <c r="AB101" s="130"/>
      <c r="AC101" s="130"/>
      <c r="AD101" s="130"/>
      <c r="AE101" s="132">
        <v>50</v>
      </c>
      <c r="AF101" s="132">
        <v>35</v>
      </c>
      <c r="AG101" s="132">
        <v>24</v>
      </c>
      <c r="AH101" s="132">
        <v>24</v>
      </c>
      <c r="AI101" s="132">
        <v>20</v>
      </c>
      <c r="AJ101" s="132">
        <v>65</v>
      </c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</row>
    <row r="102" spans="14:61">
      <c r="AB102" s="130"/>
      <c r="AC102" s="130"/>
      <c r="AD102" s="130"/>
      <c r="AE102" s="132">
        <v>35</v>
      </c>
      <c r="AF102" s="132">
        <v>60</v>
      </c>
      <c r="AG102" s="132">
        <v>55</v>
      </c>
      <c r="AH102" s="132">
        <v>30</v>
      </c>
      <c r="AI102" s="132">
        <v>60</v>
      </c>
      <c r="AJ102" s="132">
        <v>40</v>
      </c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</row>
    <row r="103" spans="14:61">
      <c r="AB103" s="130"/>
      <c r="AC103" s="130"/>
      <c r="AD103" s="130"/>
      <c r="AE103" s="132">
        <v>30</v>
      </c>
      <c r="AF103" s="132">
        <v>50</v>
      </c>
      <c r="AG103" s="132">
        <v>35</v>
      </c>
      <c r="AH103" s="132">
        <v>35</v>
      </c>
      <c r="AI103" s="132">
        <v>50</v>
      </c>
      <c r="AJ103" s="132">
        <v>67</v>
      </c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</row>
    <row r="104" spans="14:61">
      <c r="AB104" s="130"/>
      <c r="AC104" s="130"/>
      <c r="AD104" s="130"/>
      <c r="AE104" s="132">
        <v>60</v>
      </c>
      <c r="AF104" s="132">
        <v>55</v>
      </c>
      <c r="AG104" s="132">
        <v>60</v>
      </c>
      <c r="AH104" s="132">
        <v>50</v>
      </c>
      <c r="AI104" s="132">
        <v>35</v>
      </c>
      <c r="AJ104" s="132">
        <v>95</v>
      </c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</row>
    <row r="105" spans="14:61">
      <c r="AB105" s="130"/>
      <c r="AC105" s="130"/>
      <c r="AD105" s="130"/>
      <c r="AE105" s="132">
        <v>2.5</v>
      </c>
      <c r="AF105" s="132">
        <v>50</v>
      </c>
      <c r="AG105" s="132">
        <v>50</v>
      </c>
      <c r="AH105" s="132">
        <v>55</v>
      </c>
      <c r="AI105" s="132">
        <v>30</v>
      </c>
      <c r="AJ105" s="132">
        <v>140</v>
      </c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</row>
    <row r="106" spans="14:61">
      <c r="AB106" s="130"/>
      <c r="AC106" s="130"/>
      <c r="AD106" s="130"/>
      <c r="AE106" s="132">
        <v>10</v>
      </c>
      <c r="AF106" s="132">
        <v>20</v>
      </c>
      <c r="AG106" s="132">
        <v>50</v>
      </c>
      <c r="AH106" s="132">
        <v>60</v>
      </c>
      <c r="AI106" s="132">
        <v>50</v>
      </c>
      <c r="AJ106" s="132">
        <v>15</v>
      </c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</row>
    <row r="107" spans="14:61">
      <c r="AB107" s="130"/>
      <c r="AC107" s="130"/>
      <c r="AD107" s="130"/>
      <c r="AE107" s="132">
        <v>250</v>
      </c>
      <c r="AF107" s="132">
        <v>30</v>
      </c>
      <c r="AG107" s="132">
        <v>30</v>
      </c>
      <c r="AH107" s="132">
        <v>50</v>
      </c>
      <c r="AI107" s="132">
        <v>24</v>
      </c>
      <c r="AJ107" s="132">
        <v>20</v>
      </c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</row>
    <row r="108" spans="14:61">
      <c r="AB108" s="130"/>
      <c r="AC108" s="130"/>
      <c r="AD108" s="130"/>
      <c r="AE108" s="132">
        <v>55</v>
      </c>
      <c r="AF108" s="132">
        <v>55</v>
      </c>
      <c r="AG108" s="132">
        <v>2.5</v>
      </c>
      <c r="AH108" s="132">
        <v>2.5</v>
      </c>
      <c r="AI108" s="132">
        <v>2.5</v>
      </c>
      <c r="AJ108" s="132">
        <v>350</v>
      </c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</row>
    <row r="109" spans="14:61">
      <c r="AB109" s="130"/>
      <c r="AC109" s="130"/>
      <c r="AD109" s="130"/>
      <c r="AE109" s="132"/>
      <c r="AF109" s="132">
        <v>2.5</v>
      </c>
      <c r="AG109" s="132">
        <v>10</v>
      </c>
      <c r="AH109" s="132">
        <v>10</v>
      </c>
      <c r="AI109" s="132">
        <v>10</v>
      </c>
      <c r="AJ109" s="132">
        <v>55</v>
      </c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</row>
    <row r="110" spans="14:61">
      <c r="AB110" s="130"/>
      <c r="AC110" s="130"/>
      <c r="AD110" s="130"/>
      <c r="AE110" s="132"/>
      <c r="AF110" s="132">
        <v>10</v>
      </c>
      <c r="AG110" s="132">
        <v>250</v>
      </c>
      <c r="AH110" s="132">
        <v>250</v>
      </c>
      <c r="AI110" s="132">
        <v>55</v>
      </c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</row>
    <row r="111" spans="14:61">
      <c r="AB111" s="130"/>
      <c r="AC111" s="130"/>
      <c r="AD111" s="130"/>
      <c r="AE111" s="132"/>
      <c r="AF111" s="132">
        <v>250</v>
      </c>
      <c r="AG111" s="132">
        <v>55</v>
      </c>
      <c r="AH111" s="132">
        <v>55</v>
      </c>
      <c r="AI111" s="132">
        <v>250</v>
      </c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</row>
    <row r="112" spans="14:61">
      <c r="AB112" s="130"/>
      <c r="AC112" s="130"/>
      <c r="AD112" s="130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</row>
    <row r="113" spans="28:61">
      <c r="AB113" s="130"/>
      <c r="AC113" s="130"/>
      <c r="AD113" s="130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</row>
    <row r="114" spans="28:61">
      <c r="AB114" s="130"/>
      <c r="AC114" s="130"/>
      <c r="AD114" s="130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</row>
    <row r="115" spans="28:61">
      <c r="AB115" s="130"/>
      <c r="AC115" s="130"/>
      <c r="AD115" s="130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</row>
    <row r="116" spans="28:61">
      <c r="AB116" s="130"/>
      <c r="AC116" s="130"/>
      <c r="AD116" s="130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</row>
    <row r="117" spans="28:61">
      <c r="AB117" s="130"/>
      <c r="AC117" s="130"/>
      <c r="AD117" s="130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</row>
    <row r="118" spans="28:61">
      <c r="AB118" s="130"/>
      <c r="AC118" s="130"/>
      <c r="AD118" s="130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</row>
    <row r="119" spans="28:61">
      <c r="AB119" s="130"/>
      <c r="AC119" s="130"/>
      <c r="AD119" s="130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</row>
    <row r="120" spans="28:61">
      <c r="AB120" s="130"/>
      <c r="AC120" s="130"/>
      <c r="AD120" s="130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</row>
    <row r="121" spans="28:61">
      <c r="AB121" s="130"/>
      <c r="AC121" s="130"/>
      <c r="AD121" s="138" t="s">
        <v>138</v>
      </c>
      <c r="AE121" s="139">
        <v>0</v>
      </c>
      <c r="AF121" s="139">
        <v>0</v>
      </c>
      <c r="AG121" s="139">
        <v>0</v>
      </c>
      <c r="AH121" s="139">
        <v>0</v>
      </c>
      <c r="AI121" s="139">
        <v>0</v>
      </c>
      <c r="AJ121" s="139">
        <v>0</v>
      </c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</row>
    <row r="122" spans="28:61">
      <c r="AB122" s="130"/>
      <c r="AC122" s="130"/>
      <c r="AD122" s="130"/>
      <c r="AE122" s="139">
        <v>0</v>
      </c>
      <c r="AF122" s="139">
        <v>0</v>
      </c>
      <c r="AG122" s="139">
        <v>0</v>
      </c>
      <c r="AH122" s="139">
        <v>0</v>
      </c>
      <c r="AI122" s="139">
        <v>0</v>
      </c>
      <c r="AJ122" s="139">
        <v>5</v>
      </c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</row>
    <row r="123" spans="28:61">
      <c r="AB123" s="130"/>
      <c r="AC123" s="130"/>
      <c r="AD123" s="130"/>
      <c r="AE123" s="139">
        <v>0</v>
      </c>
      <c r="AF123" s="139">
        <v>0</v>
      </c>
      <c r="AG123" s="139">
        <v>0</v>
      </c>
      <c r="AH123" s="139">
        <v>0</v>
      </c>
      <c r="AI123" s="139">
        <v>0</v>
      </c>
      <c r="AJ123" s="139">
        <v>0</v>
      </c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</row>
    <row r="124" spans="28:61">
      <c r="AB124" s="130"/>
      <c r="AC124" s="130"/>
      <c r="AD124" s="130"/>
      <c r="AE124" s="139">
        <v>0</v>
      </c>
      <c r="AF124" s="139">
        <v>0</v>
      </c>
      <c r="AG124" s="139">
        <v>0</v>
      </c>
      <c r="AH124" s="139">
        <v>0</v>
      </c>
      <c r="AI124" s="139">
        <v>0</v>
      </c>
      <c r="AJ124" s="139">
        <v>0</v>
      </c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</row>
    <row r="125" spans="28:61">
      <c r="AD125" s="130"/>
      <c r="AE125" s="139">
        <v>0</v>
      </c>
      <c r="AF125" s="139">
        <v>0</v>
      </c>
      <c r="AG125" s="139">
        <v>0</v>
      </c>
      <c r="AH125" s="139">
        <v>0</v>
      </c>
      <c r="AI125" s="139">
        <v>0</v>
      </c>
      <c r="AJ125" s="139">
        <v>0</v>
      </c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</row>
    <row r="126" spans="28:61">
      <c r="AD126" s="130"/>
      <c r="AE126" s="139">
        <v>0</v>
      </c>
      <c r="AF126" s="139">
        <v>0</v>
      </c>
      <c r="AG126" s="139">
        <v>0</v>
      </c>
      <c r="AH126" s="139">
        <v>0</v>
      </c>
      <c r="AI126" s="139">
        <v>0</v>
      </c>
      <c r="AJ126" s="139">
        <v>0</v>
      </c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</row>
    <row r="127" spans="28:61">
      <c r="AD127" s="130"/>
      <c r="AE127" s="139">
        <v>0</v>
      </c>
      <c r="AF127" s="139">
        <v>0</v>
      </c>
      <c r="AG127" s="139">
        <v>0</v>
      </c>
      <c r="AH127" s="139">
        <v>0</v>
      </c>
      <c r="AI127" s="139">
        <v>0</v>
      </c>
      <c r="AJ127" s="139">
        <v>0</v>
      </c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</row>
    <row r="128" spans="28:61">
      <c r="AD128" s="130"/>
      <c r="AE128" s="139">
        <v>0</v>
      </c>
      <c r="AF128" s="139">
        <v>0</v>
      </c>
      <c r="AG128" s="139">
        <v>0</v>
      </c>
      <c r="AH128" s="139">
        <v>0</v>
      </c>
      <c r="AI128" s="139">
        <v>0</v>
      </c>
      <c r="AJ128" s="139">
        <v>0</v>
      </c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</row>
    <row r="129" spans="30:61">
      <c r="AD129" s="130"/>
      <c r="AE129" s="139">
        <v>0</v>
      </c>
      <c r="AF129" s="139">
        <v>0</v>
      </c>
      <c r="AG129" s="139">
        <v>0</v>
      </c>
      <c r="AH129" s="139">
        <v>0</v>
      </c>
      <c r="AI129" s="139">
        <v>0</v>
      </c>
      <c r="AJ129" s="139">
        <v>0</v>
      </c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</row>
    <row r="130" spans="30:61">
      <c r="AD130" s="130"/>
      <c r="AE130" s="139">
        <v>0</v>
      </c>
      <c r="AF130" s="139">
        <v>0</v>
      </c>
      <c r="AG130" s="139">
        <v>0</v>
      </c>
      <c r="AH130" s="139">
        <v>0</v>
      </c>
      <c r="AI130" s="139">
        <v>0</v>
      </c>
      <c r="AJ130" s="139">
        <v>0</v>
      </c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</row>
    <row r="131" spans="30:61">
      <c r="AD131" s="130"/>
      <c r="AE131" s="139">
        <v>0</v>
      </c>
      <c r="AF131" s="139">
        <v>0</v>
      </c>
      <c r="AG131" s="139">
        <v>0</v>
      </c>
      <c r="AH131" s="139">
        <v>0</v>
      </c>
      <c r="AI131" s="139">
        <v>0</v>
      </c>
      <c r="AJ131" s="139">
        <v>0</v>
      </c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</row>
    <row r="132" spans="30:61">
      <c r="AD132" s="130"/>
      <c r="AE132" s="139">
        <v>0</v>
      </c>
      <c r="AF132" s="139">
        <v>0</v>
      </c>
      <c r="AG132" s="139">
        <v>0</v>
      </c>
      <c r="AH132" s="139">
        <v>0</v>
      </c>
      <c r="AI132" s="139">
        <v>0</v>
      </c>
      <c r="AJ132" s="139">
        <v>0</v>
      </c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</row>
    <row r="133" spans="30:61">
      <c r="AD133" s="130"/>
      <c r="AE133" s="139">
        <v>0.25</v>
      </c>
      <c r="AF133" s="139">
        <v>0</v>
      </c>
      <c r="AG133" s="139">
        <v>0</v>
      </c>
      <c r="AH133" s="139">
        <v>0</v>
      </c>
      <c r="AI133" s="139">
        <v>0</v>
      </c>
      <c r="AJ133" s="139">
        <v>0</v>
      </c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</row>
    <row r="134" spans="30:61">
      <c r="AD134" s="130"/>
      <c r="AE134" s="139">
        <v>0.25</v>
      </c>
      <c r="AF134" s="139">
        <v>0</v>
      </c>
      <c r="AG134" s="139">
        <v>0</v>
      </c>
      <c r="AH134" s="139">
        <v>0</v>
      </c>
      <c r="AI134" s="139">
        <v>0</v>
      </c>
      <c r="AJ134" s="139">
        <v>0.25</v>
      </c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</row>
    <row r="135" spans="30:61">
      <c r="AD135" s="130"/>
      <c r="AE135" s="139">
        <v>0</v>
      </c>
      <c r="AF135" s="139">
        <v>0</v>
      </c>
      <c r="AG135" s="139">
        <v>0</v>
      </c>
      <c r="AH135" s="139">
        <v>0</v>
      </c>
      <c r="AI135" s="139">
        <v>0</v>
      </c>
      <c r="AJ135" s="139">
        <v>0.25</v>
      </c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</row>
    <row r="136" spans="30:61">
      <c r="AD136" s="130"/>
      <c r="AE136" s="139"/>
      <c r="AF136" s="139">
        <v>0</v>
      </c>
      <c r="AG136" s="139">
        <v>0.25</v>
      </c>
      <c r="AH136" s="139">
        <v>0.25</v>
      </c>
      <c r="AI136" s="139">
        <v>0.25</v>
      </c>
      <c r="AJ136" s="139">
        <v>0</v>
      </c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</row>
    <row r="137" spans="30:61">
      <c r="AD137" s="130"/>
      <c r="AE137" s="139"/>
      <c r="AF137" s="139">
        <v>0.25</v>
      </c>
      <c r="AG137" s="139">
        <v>0.25</v>
      </c>
      <c r="AH137" s="139">
        <v>0.25</v>
      </c>
      <c r="AI137" s="139">
        <v>0</v>
      </c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</row>
    <row r="138" spans="30:61">
      <c r="AD138" s="130"/>
      <c r="AE138" s="139"/>
      <c r="AF138" s="139">
        <v>0.25</v>
      </c>
      <c r="AG138" s="139">
        <v>0</v>
      </c>
      <c r="AH138" s="139">
        <v>0</v>
      </c>
      <c r="AI138" s="139">
        <v>0.25</v>
      </c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</row>
    <row r="139" spans="30:61">
      <c r="AD139" s="130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</row>
    <row r="140" spans="30:61">
      <c r="AD140" s="130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</row>
    <row r="141" spans="30:61">
      <c r="AD141" s="130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</row>
    <row r="142" spans="30:61">
      <c r="AD142" s="130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</row>
    <row r="143" spans="30:61">
      <c r="AD143" s="130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</row>
    <row r="144" spans="30:61">
      <c r="AD144" s="130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</row>
    <row r="145" spans="30:61">
      <c r="AD145" s="130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</row>
    <row r="146" spans="30:61">
      <c r="AD146" s="130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</row>
    <row r="147" spans="30:61">
      <c r="AD147" s="130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</row>
    <row r="148" spans="30:61">
      <c r="AD148" s="138" t="s">
        <v>139</v>
      </c>
      <c r="AE148" s="140">
        <v>20</v>
      </c>
      <c r="AF148" s="140">
        <v>60</v>
      </c>
      <c r="AG148" s="140">
        <v>60</v>
      </c>
      <c r="AH148" s="140">
        <v>20</v>
      </c>
      <c r="AI148" s="140">
        <v>20</v>
      </c>
      <c r="AJ148" s="140">
        <v>15</v>
      </c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</row>
    <row r="149" spans="30:61">
      <c r="AD149" s="130"/>
      <c r="AE149" s="140">
        <v>15</v>
      </c>
      <c r="AF149" s="140">
        <v>15</v>
      </c>
      <c r="AG149" s="140">
        <v>20</v>
      </c>
      <c r="AH149" s="140">
        <v>10</v>
      </c>
      <c r="AI149" s="140">
        <v>60</v>
      </c>
      <c r="AJ149" s="140">
        <v>40</v>
      </c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</row>
    <row r="150" spans="30:61">
      <c r="AD150" s="130"/>
      <c r="AE150" s="140">
        <v>10</v>
      </c>
      <c r="AF150" s="140">
        <v>20</v>
      </c>
      <c r="AG150" s="140">
        <v>10</v>
      </c>
      <c r="AH150" s="140">
        <v>10</v>
      </c>
      <c r="AI150" s="140">
        <v>10</v>
      </c>
      <c r="AJ150" s="140">
        <v>70</v>
      </c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</row>
    <row r="151" spans="30:61">
      <c r="AD151" s="130"/>
      <c r="AE151" s="140">
        <v>5</v>
      </c>
      <c r="AF151" s="140">
        <v>10</v>
      </c>
      <c r="AG151" s="140">
        <v>2</v>
      </c>
      <c r="AH151" s="140">
        <v>60</v>
      </c>
      <c r="AI151" s="140">
        <v>10</v>
      </c>
      <c r="AJ151" s="140">
        <v>2</v>
      </c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</row>
    <row r="152" spans="30:61">
      <c r="AD152" s="130"/>
      <c r="AE152" s="140">
        <v>2</v>
      </c>
      <c r="AF152" s="140">
        <v>5</v>
      </c>
      <c r="AG152" s="140">
        <v>15</v>
      </c>
      <c r="AH152" s="140">
        <v>2</v>
      </c>
      <c r="AI152" s="140">
        <v>2</v>
      </c>
      <c r="AJ152" s="140">
        <v>20</v>
      </c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</row>
    <row r="153" spans="30:61">
      <c r="AD153" s="130"/>
      <c r="AE153" s="140">
        <v>20</v>
      </c>
      <c r="AF153" s="140">
        <v>2</v>
      </c>
      <c r="AG153" s="140">
        <v>5</v>
      </c>
      <c r="AH153" s="140">
        <v>15</v>
      </c>
      <c r="AI153" s="140">
        <v>15</v>
      </c>
      <c r="AJ153" s="140">
        <v>0</v>
      </c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</row>
    <row r="154" spans="30:61">
      <c r="AD154" s="130"/>
      <c r="AE154" s="140">
        <v>30</v>
      </c>
      <c r="AF154" s="140">
        <v>30</v>
      </c>
      <c r="AG154" s="140">
        <v>20</v>
      </c>
      <c r="AH154" s="140">
        <v>20</v>
      </c>
      <c r="AI154" s="140">
        <v>25</v>
      </c>
      <c r="AJ154" s="140">
        <v>20</v>
      </c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</row>
    <row r="155" spans="30:61">
      <c r="AD155" s="130"/>
      <c r="AE155" s="140">
        <v>10</v>
      </c>
      <c r="AF155" s="140">
        <v>5</v>
      </c>
      <c r="AG155" s="140">
        <v>30</v>
      </c>
      <c r="AH155" s="140">
        <v>30</v>
      </c>
      <c r="AI155" s="140">
        <v>20</v>
      </c>
      <c r="AJ155" s="140">
        <v>20</v>
      </c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</row>
    <row r="156" spans="30:61">
      <c r="AD156" s="130"/>
      <c r="AE156" s="140">
        <v>5</v>
      </c>
      <c r="AF156" s="140">
        <v>10</v>
      </c>
      <c r="AG156" s="140">
        <v>40</v>
      </c>
      <c r="AH156" s="140">
        <v>20</v>
      </c>
      <c r="AI156" s="140">
        <v>10</v>
      </c>
      <c r="AJ156" s="140">
        <v>10</v>
      </c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</row>
    <row r="157" spans="30:61">
      <c r="AD157" s="130"/>
      <c r="AE157" s="140">
        <v>20</v>
      </c>
      <c r="AF157" s="140">
        <v>40</v>
      </c>
      <c r="AG157" s="140">
        <v>5</v>
      </c>
      <c r="AH157" s="140">
        <v>5</v>
      </c>
      <c r="AI157" s="140">
        <v>0</v>
      </c>
      <c r="AJ157" s="140">
        <v>30</v>
      </c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</row>
    <row r="158" spans="30:61">
      <c r="AD158" s="130"/>
      <c r="AE158" s="140">
        <v>10</v>
      </c>
      <c r="AF158" s="140">
        <v>40</v>
      </c>
      <c r="AG158" s="140">
        <v>10</v>
      </c>
      <c r="AH158" s="140">
        <v>40</v>
      </c>
      <c r="AI158" s="140">
        <v>5</v>
      </c>
      <c r="AJ158" s="140">
        <v>30</v>
      </c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</row>
    <row r="159" spans="30:61">
      <c r="AD159" s="130"/>
      <c r="AE159" s="140">
        <v>7</v>
      </c>
      <c r="AF159" s="140">
        <v>0</v>
      </c>
      <c r="AG159" s="140">
        <v>40</v>
      </c>
      <c r="AH159" s="140">
        <v>0</v>
      </c>
      <c r="AI159" s="140">
        <v>20</v>
      </c>
      <c r="AJ159" s="140">
        <v>40</v>
      </c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</row>
    <row r="160" spans="30:61">
      <c r="AD160" s="130"/>
      <c r="AE160" s="140">
        <v>0.7</v>
      </c>
      <c r="AF160" s="140">
        <v>20</v>
      </c>
      <c r="AG160" s="140">
        <v>0</v>
      </c>
      <c r="AH160" s="140">
        <v>10</v>
      </c>
      <c r="AI160" s="140">
        <v>0</v>
      </c>
      <c r="AJ160" s="140">
        <v>7</v>
      </c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</row>
    <row r="161" spans="30:61">
      <c r="AD161" s="130"/>
      <c r="AE161" s="140">
        <v>0.35</v>
      </c>
      <c r="AF161" s="140">
        <v>20</v>
      </c>
      <c r="AG161" s="140">
        <v>20</v>
      </c>
      <c r="AH161" s="140">
        <v>0</v>
      </c>
      <c r="AI161" s="140">
        <v>30</v>
      </c>
      <c r="AJ161" s="140">
        <v>1</v>
      </c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</row>
    <row r="162" spans="30:61">
      <c r="AD162" s="130"/>
      <c r="AE162" s="140">
        <v>3</v>
      </c>
      <c r="AF162" s="140">
        <v>3</v>
      </c>
      <c r="AG162" s="140">
        <v>7</v>
      </c>
      <c r="AH162" s="140">
        <v>7</v>
      </c>
      <c r="AI162" s="140">
        <v>7</v>
      </c>
      <c r="AJ162" s="140">
        <v>0.35</v>
      </c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</row>
    <row r="163" spans="30:61">
      <c r="AD163" s="130"/>
      <c r="AE163" s="140"/>
      <c r="AF163" s="140">
        <v>7</v>
      </c>
      <c r="AG163" s="140">
        <v>0.7</v>
      </c>
      <c r="AH163" s="140">
        <v>1</v>
      </c>
      <c r="AI163" s="140">
        <v>1</v>
      </c>
      <c r="AJ163" s="140">
        <v>3</v>
      </c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</row>
    <row r="164" spans="30:61">
      <c r="AD164" s="130"/>
      <c r="AE164" s="140"/>
      <c r="AF164" s="140">
        <v>0.7</v>
      </c>
      <c r="AG164" s="140">
        <v>0.35</v>
      </c>
      <c r="AH164" s="140">
        <v>0.35</v>
      </c>
      <c r="AI164" s="140">
        <v>3</v>
      </c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</row>
    <row r="165" spans="30:61">
      <c r="AD165" s="130"/>
      <c r="AE165" s="140"/>
      <c r="AF165" s="140">
        <v>0.35</v>
      </c>
      <c r="AG165" s="140">
        <v>3</v>
      </c>
      <c r="AH165" s="140">
        <v>3</v>
      </c>
      <c r="AI165" s="140">
        <v>0.35</v>
      </c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</row>
    <row r="166" spans="30:61">
      <c r="AD166" s="13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</row>
    <row r="167" spans="30:61">
      <c r="AD167" s="13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</row>
    <row r="168" spans="30:61">
      <c r="AD168" s="13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</row>
    <row r="169" spans="30:61">
      <c r="AD169" s="13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</row>
    <row r="170" spans="30:61">
      <c r="AD170" s="13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</row>
    <row r="171" spans="30:61">
      <c r="AD171" s="13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</row>
    <row r="172" spans="30:61">
      <c r="AD172" s="13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</row>
    <row r="173" spans="30:61">
      <c r="AD173" s="13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</row>
    <row r="174" spans="30:61">
      <c r="AD174" s="13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</row>
    <row r="175" spans="30:61">
      <c r="AE175"/>
      <c r="AF175"/>
      <c r="AG175"/>
      <c r="AH175"/>
    </row>
    <row r="176" spans="30:61">
      <c r="AE176"/>
      <c r="AF176"/>
      <c r="AG176"/>
      <c r="AH176"/>
    </row>
    <row r="177" spans="31:34">
      <c r="AE177"/>
      <c r="AF177"/>
      <c r="AG177"/>
      <c r="AH177"/>
    </row>
    <row r="178" spans="31:34">
      <c r="AE178"/>
      <c r="AF178"/>
      <c r="AG178"/>
      <c r="AH178"/>
    </row>
    <row r="179" spans="31:34">
      <c r="AE179"/>
      <c r="AF179"/>
      <c r="AG179"/>
      <c r="AH179"/>
    </row>
    <row r="180" spans="31:34">
      <c r="AE180"/>
      <c r="AF180"/>
      <c r="AG180"/>
      <c r="AH180"/>
    </row>
    <row r="181" spans="31:34">
      <c r="AE181"/>
      <c r="AF181"/>
      <c r="AG181"/>
      <c r="AH181"/>
    </row>
    <row r="182" spans="31:34">
      <c r="AE182"/>
      <c r="AF182"/>
      <c r="AG182"/>
      <c r="AH182"/>
    </row>
    <row r="183" spans="31:34">
      <c r="AE183"/>
      <c r="AF183"/>
      <c r="AG183"/>
      <c r="AH183"/>
    </row>
    <row r="184" spans="31:34">
      <c r="AE184"/>
      <c r="AF184"/>
      <c r="AG184"/>
      <c r="AH184"/>
    </row>
    <row r="185" spans="31:34">
      <c r="AE185"/>
      <c r="AF185"/>
      <c r="AG185"/>
      <c r="AH185"/>
    </row>
    <row r="186" spans="31:34">
      <c r="AE186"/>
      <c r="AF186"/>
      <c r="AG186"/>
      <c r="AH186"/>
    </row>
    <row r="187" spans="31:34">
      <c r="AE187"/>
      <c r="AF187"/>
      <c r="AG187"/>
      <c r="AH187"/>
    </row>
    <row r="188" spans="31:34">
      <c r="AE188"/>
      <c r="AF188"/>
      <c r="AG188"/>
      <c r="AH188"/>
    </row>
    <row r="189" spans="31:34">
      <c r="AE189"/>
      <c r="AF189"/>
      <c r="AG189"/>
      <c r="AH189"/>
    </row>
    <row r="190" spans="31:34">
      <c r="AE190"/>
      <c r="AF190"/>
      <c r="AG190"/>
      <c r="AH190"/>
    </row>
    <row r="191" spans="31:34">
      <c r="AE191"/>
      <c r="AF191"/>
      <c r="AG191"/>
      <c r="AH191"/>
    </row>
    <row r="192" spans="31:34">
      <c r="AE192"/>
      <c r="AF192"/>
      <c r="AG192"/>
      <c r="AH192"/>
    </row>
    <row r="193" spans="31:34">
      <c r="AE193"/>
      <c r="AF193"/>
      <c r="AG193"/>
      <c r="AH193"/>
    </row>
    <row r="194" spans="31:34">
      <c r="AE194"/>
      <c r="AF194"/>
      <c r="AG194"/>
      <c r="AH194"/>
    </row>
    <row r="195" spans="31:34">
      <c r="AE195"/>
      <c r="AF195"/>
      <c r="AG195"/>
      <c r="AH195"/>
    </row>
    <row r="196" spans="31:34">
      <c r="AE196"/>
      <c r="AF196"/>
      <c r="AG196"/>
      <c r="AH196"/>
    </row>
    <row r="197" spans="31:34">
      <c r="AE197"/>
      <c r="AF197"/>
      <c r="AG197"/>
      <c r="AH197"/>
    </row>
    <row r="213" spans="29:29">
      <c r="AC213" s="142"/>
    </row>
  </sheetData>
  <sortState ref="A5:F31">
    <sortCondition ref="A5"/>
    <sortCondition descending="1" ref="C5"/>
  </sortState>
  <mergeCells count="17">
    <mergeCell ref="U27:U28"/>
    <mergeCell ref="S30:S31"/>
    <mergeCell ref="T30:T31"/>
    <mergeCell ref="U30:U31"/>
    <mergeCell ref="O3:R5"/>
    <mergeCell ref="O6:R6"/>
    <mergeCell ref="S27:S28"/>
    <mergeCell ref="T27:T28"/>
    <mergeCell ref="N52:N54"/>
    <mergeCell ref="I21:K21"/>
    <mergeCell ref="H1:J1"/>
    <mergeCell ref="H3:I3"/>
    <mergeCell ref="B3:B4"/>
    <mergeCell ref="E1:G1"/>
    <mergeCell ref="G20:H20"/>
    <mergeCell ref="G21:H21"/>
    <mergeCell ref="E3:F3"/>
  </mergeCells>
  <phoneticPr fontId="5" type="noConversion"/>
  <conditionalFormatting sqref="E5:E31">
    <cfRule type="expression" dxfId="169" priority="37" stopIfTrue="1">
      <formula>AND(C5&gt;0,C5=E5,E5&lt;F5)=TRUE</formula>
    </cfRule>
  </conditionalFormatting>
  <conditionalFormatting sqref="F5:F31">
    <cfRule type="expression" dxfId="168" priority="38" stopIfTrue="1">
      <formula>AND(C5&gt;0,C5&gt;=F5,E5&lt;F5)=TRUE</formula>
    </cfRule>
  </conditionalFormatting>
  <conditionalFormatting sqref="B5:B31">
    <cfRule type="expression" dxfId="167" priority="39" stopIfTrue="1">
      <formula>AND(C5&gt;0,C5=E5,E5&lt;F5)=TRUE</formula>
    </cfRule>
    <cfRule type="expression" dxfId="166" priority="40" stopIfTrue="1">
      <formula>AND(C5&gt;0,C5&gt;=F5,E5&lt;F5)=TRUE</formula>
    </cfRule>
    <cfRule type="expression" dxfId="165" priority="41" stopIfTrue="1">
      <formula>AND(C5&gt;0,B5&gt;0)=TRUE</formula>
    </cfRule>
  </conditionalFormatting>
  <conditionalFormatting sqref="D5:D31">
    <cfRule type="expression" dxfId="164" priority="42" stopIfTrue="1">
      <formula>C5&lt;=0</formula>
    </cfRule>
  </conditionalFormatting>
  <conditionalFormatting sqref="K6:K12">
    <cfRule type="expression" dxfId="163" priority="43" stopIfTrue="1">
      <formula>ISERROR(K6)=TRUE</formula>
    </cfRule>
    <cfRule type="expression" dxfId="162" priority="44" stopIfTrue="1">
      <formula>J6&lt;=0</formula>
    </cfRule>
  </conditionalFormatting>
  <conditionalFormatting sqref="L6:L17">
    <cfRule type="expression" dxfId="161" priority="45" stopIfTrue="1">
      <formula>ISERROR(L6)=TRUE</formula>
    </cfRule>
    <cfRule type="cellIs" dxfId="160" priority="46" stopIfTrue="1" operator="equal">
      <formula>0</formula>
    </cfRule>
  </conditionalFormatting>
  <conditionalFormatting sqref="I20:I21">
    <cfRule type="cellIs" dxfId="159" priority="47" stopIfTrue="1" operator="equal">
      <formula>0</formula>
    </cfRule>
  </conditionalFormatting>
  <conditionalFormatting sqref="C5:C31">
    <cfRule type="cellIs" dxfId="158" priority="48" stopIfTrue="1" operator="greaterThan">
      <formula>0</formula>
    </cfRule>
  </conditionalFormatting>
  <conditionalFormatting sqref="I5:I8 I10:I12 I14:I15 H5:H11">
    <cfRule type="expression" dxfId="157" priority="49" stopIfTrue="1">
      <formula>ISERROR(H5)=TRUE</formula>
    </cfRule>
  </conditionalFormatting>
  <conditionalFormatting sqref="J5:J18">
    <cfRule type="expression" dxfId="156" priority="50" stopIfTrue="1">
      <formula>ISERROR(J5)=TRUE</formula>
    </cfRule>
    <cfRule type="cellIs" dxfId="155" priority="51" stopIfTrue="1" operator="lessThanOrEqual">
      <formula>0</formula>
    </cfRule>
  </conditionalFormatting>
  <conditionalFormatting sqref="U24 S24:T26 S29:T29 S32:U32 R24:R32 R33:U39 N23:P49">
    <cfRule type="expression" dxfId="154" priority="52" stopIfTrue="1">
      <formula>ISERROR(N23)=TRUE</formula>
    </cfRule>
    <cfRule type="cellIs" dxfId="153" priority="53" stopIfTrue="1" operator="equal">
      <formula>0</formula>
    </cfRule>
  </conditionalFormatting>
  <conditionalFormatting sqref="U25:U31 S27:T28 S30:T31">
    <cfRule type="expression" dxfId="152" priority="54" stopIfTrue="1">
      <formula>ISERROR(S25)=TRUE</formula>
    </cfRule>
  </conditionalFormatting>
  <conditionalFormatting sqref="C3">
    <cfRule type="cellIs" dxfId="151" priority="55" stopIfTrue="1" operator="equal">
      <formula>"TAMAM"</formula>
    </cfRule>
    <cfRule type="expression" dxfId="150" priority="56" stopIfTrue="1">
      <formula>$C$4=0</formula>
    </cfRule>
  </conditionalFormatting>
  <conditionalFormatting sqref="C4">
    <cfRule type="cellIs" dxfId="149" priority="57" stopIfTrue="1" operator="equal">
      <formula>100</formula>
    </cfRule>
    <cfRule type="cellIs" dxfId="148" priority="58" stopIfTrue="1" operator="equal">
      <formula>0</formula>
    </cfRule>
  </conditionalFormatting>
  <conditionalFormatting sqref="D4">
    <cfRule type="cellIs" dxfId="147" priority="59" stopIfTrue="1" operator="lessThanOrEqual">
      <formula>0</formula>
    </cfRule>
  </conditionalFormatting>
  <conditionalFormatting sqref="K17">
    <cfRule type="expression" dxfId="146" priority="30" stopIfTrue="1">
      <formula>ISERROR(K17)=TRUE</formula>
    </cfRule>
    <cfRule type="expression" dxfId="145" priority="31" stopIfTrue="1">
      <formula>J17&lt;=0</formula>
    </cfRule>
  </conditionalFormatting>
  <conditionalFormatting sqref="K18">
    <cfRule type="expression" dxfId="144" priority="16" stopIfTrue="1">
      <formula>ISERROR(K18)=TRUE</formula>
    </cfRule>
    <cfRule type="expression" dxfId="143" priority="17" stopIfTrue="1">
      <formula>J18&lt;=0</formula>
    </cfRule>
  </conditionalFormatting>
  <conditionalFormatting sqref="H13:I13">
    <cfRule type="expression" dxfId="142" priority="5" stopIfTrue="1">
      <formula>ISERROR(H13)=TRUE</formula>
    </cfRule>
  </conditionalFormatting>
  <conditionalFormatting sqref="K13">
    <cfRule type="expression" dxfId="141" priority="3" stopIfTrue="1">
      <formula>ISERROR(K13)=TRUE</formula>
    </cfRule>
    <cfRule type="expression" dxfId="140" priority="4" stopIfTrue="1">
      <formula>J13&lt;=0</formula>
    </cfRule>
  </conditionalFormatting>
  <conditionalFormatting sqref="L18">
    <cfRule type="expression" dxfId="139" priority="1" stopIfTrue="1">
      <formula>ISERROR(L18)=TRUE</formula>
    </cfRule>
    <cfRule type="cellIs" dxfId="138" priority="2" stopIfTrue="1" operator="equal">
      <formula>0</formula>
    </cfRule>
  </conditionalFormatting>
  <dataValidations count="2">
    <dataValidation type="decimal" allowBlank="1" showInputMessage="1" showErrorMessage="1" errorTitle="Dikkat..." error="Negatif değer girmeyiniz..._x000a_Ondalıklı sayılar için virgül kullanınız..." sqref="C5:C31">
      <formula1>0</formula1>
      <formula2>100</formula2>
    </dataValidation>
    <dataValidation type="decimal" operator="greaterThanOrEqual" allowBlank="1" showInputMessage="1" showErrorMessage="1" errorTitle="Dikkat..." error="Ondalıklı sayılar için virgül kullanınız..." sqref="D5:F31">
      <formula1>0</formula1>
    </dataValidation>
  </dataValidations>
  <hyperlinks>
    <hyperlink ref="E1" r:id="rId1" display="   Coşkun &amp; İnal &amp; İnal"/>
  </hyperlinks>
  <pageMargins left="0.75" right="0.75" top="1" bottom="1" header="0.5" footer="0.5"/>
  <pageSetup paperSize="9" scale="92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>
    <pageSetUpPr fitToPage="1"/>
  </sheetPr>
  <dimension ref="A1:DA233"/>
  <sheetViews>
    <sheetView zoomScaleNormal="100" workbookViewId="0">
      <selection activeCell="BX174" sqref="BX174"/>
    </sheetView>
  </sheetViews>
  <sheetFormatPr defaultColWidth="9.625" defaultRowHeight="12.75"/>
  <cols>
    <col min="1" max="1" width="255.75" style="17" customWidth="1"/>
    <col min="2" max="2" width="39.375" style="17" customWidth="1"/>
    <col min="3" max="3" width="8" style="17" customWidth="1"/>
    <col min="4" max="4" width="8.5" style="17" customWidth="1"/>
    <col min="5" max="6" width="6.375" style="17" customWidth="1"/>
    <col min="7" max="7" width="14.375" style="17" customWidth="1"/>
    <col min="8" max="9" width="9" style="17" customWidth="1"/>
    <col min="10" max="11" width="8.375" style="17" customWidth="1"/>
    <col min="12" max="12" width="7.5" style="17" customWidth="1"/>
    <col min="13" max="13" width="13" style="17" customWidth="1"/>
    <col min="14" max="14" width="13" style="18" customWidth="1"/>
    <col min="15" max="18" width="13" style="46" customWidth="1"/>
    <col min="19" max="19" width="5.875" style="46" customWidth="1"/>
    <col min="20" max="20" width="6.75" style="46" customWidth="1"/>
    <col min="21" max="21" width="3.125" style="17" customWidth="1"/>
    <col min="22" max="22" width="33.75" style="17" customWidth="1"/>
    <col min="23" max="23" width="7.125" style="17" customWidth="1"/>
    <col min="24" max="24" width="9.625" style="17" customWidth="1"/>
    <col min="25" max="29" width="7.625" style="17" customWidth="1"/>
    <col min="30" max="34" width="9.625" style="17" customWidth="1"/>
    <col min="35" max="35" width="2.125" style="17" customWidth="1"/>
    <col min="36" max="37" width="9.625" style="17" customWidth="1"/>
    <col min="38" max="38" width="15.375" style="17" customWidth="1"/>
    <col min="39" max="41" width="9.25" style="17" customWidth="1"/>
    <col min="42" max="45" width="11.125" style="17" customWidth="1"/>
    <col min="46" max="46" width="10.875" style="17" customWidth="1"/>
    <col min="47" max="47" width="2.125" style="17" customWidth="1"/>
    <col min="48" max="48" width="23.125" style="17" customWidth="1"/>
    <col min="49" max="49" width="7.75" style="17" customWidth="1"/>
    <col min="50" max="50" width="7.5" style="17" customWidth="1"/>
    <col min="51" max="51" width="7.625" style="17" customWidth="1"/>
    <col min="52" max="52" width="7.375" style="17" customWidth="1"/>
    <col min="53" max="53" width="8.375" style="17" customWidth="1"/>
    <col min="54" max="54" width="6.375" style="17" customWidth="1"/>
    <col min="55" max="55" width="7.375" style="17" customWidth="1"/>
    <col min="56" max="60" width="8.375" style="17" customWidth="1"/>
    <col min="61" max="61" width="1.875" style="17" customWidth="1"/>
    <col min="62" max="62" width="38.125" style="17" customWidth="1"/>
    <col min="63" max="63" width="6.625" style="17" bestFit="1" customWidth="1"/>
    <col min="64" max="65" width="9.625" style="17" customWidth="1"/>
    <col min="66" max="66" width="8.625" style="17" customWidth="1"/>
    <col min="67" max="67" width="9" style="17" customWidth="1"/>
    <col min="68" max="68" width="8.375" style="17" customWidth="1"/>
    <col min="69" max="70" width="9.625" style="17" customWidth="1"/>
    <col min="71" max="72" width="8.5" style="17" customWidth="1"/>
    <col min="73" max="74" width="9.625" style="17" customWidth="1"/>
    <col min="75" max="75" width="8" style="17" customWidth="1"/>
    <col min="76" max="76" width="11.625" style="17" bestFit="1" customWidth="1"/>
    <col min="77" max="77" width="8.375" style="156" customWidth="1"/>
    <col min="78" max="78" width="9.375" style="156" bestFit="1" customWidth="1"/>
    <col min="79" max="79" width="8.25" style="156" bestFit="1" customWidth="1"/>
    <col min="80" max="80" width="1.875" style="17" customWidth="1"/>
    <col min="81" max="104" width="9.625" style="17"/>
    <col min="105" max="105" width="31" style="46" customWidth="1"/>
    <col min="106" max="16384" width="9.625" style="17"/>
  </cols>
  <sheetData>
    <row r="1" spans="1:105" ht="15.75" customHeight="1" thickBot="1">
      <c r="A1" s="92"/>
      <c r="B1" s="215" t="s">
        <v>152</v>
      </c>
      <c r="C1" s="42"/>
      <c r="D1" s="42"/>
      <c r="E1" s="193"/>
      <c r="F1" s="193"/>
      <c r="G1" s="193"/>
      <c r="H1" s="188">
        <f ca="1">TODAY()</f>
        <v>42244</v>
      </c>
      <c r="I1" s="188"/>
      <c r="J1" s="188"/>
      <c r="K1" s="42"/>
      <c r="L1" s="42"/>
      <c r="M1" s="92"/>
      <c r="N1" s="92"/>
      <c r="O1" s="92"/>
      <c r="P1" s="92"/>
      <c r="Q1" s="92"/>
      <c r="R1" s="92"/>
      <c r="S1" s="92"/>
      <c r="T1" s="92"/>
      <c r="U1" s="42"/>
      <c r="AA1" s="24"/>
      <c r="AK1" s="25"/>
      <c r="AT1" s="19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43"/>
      <c r="BK1" s="43"/>
      <c r="BL1" s="44" t="s">
        <v>97</v>
      </c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154"/>
      <c r="BZ1" s="154"/>
      <c r="CA1" s="154"/>
      <c r="CB1" s="43"/>
      <c r="DA1" s="50" t="s">
        <v>143</v>
      </c>
    </row>
    <row r="2" spans="1:105" ht="15.75" customHeight="1" thickBot="1">
      <c r="A2" s="92"/>
      <c r="B2" s="216"/>
      <c r="C2" s="56"/>
      <c r="D2" s="57" t="s">
        <v>135</v>
      </c>
      <c r="E2" s="92"/>
      <c r="F2" s="92"/>
      <c r="G2" s="42"/>
      <c r="H2" s="98" t="s">
        <v>107</v>
      </c>
      <c r="I2" s="99"/>
      <c r="J2" s="42"/>
      <c r="K2" s="42"/>
      <c r="L2" s="42"/>
      <c r="M2" s="92"/>
      <c r="N2" s="92"/>
      <c r="O2" s="92"/>
      <c r="P2" s="92"/>
      <c r="Q2" s="92"/>
      <c r="R2" s="92"/>
      <c r="S2" s="92"/>
      <c r="T2" s="92"/>
      <c r="U2" s="4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3" t="s">
        <v>98</v>
      </c>
      <c r="AW2" s="4" t="s">
        <v>99</v>
      </c>
      <c r="AX2" s="4" t="s">
        <v>100</v>
      </c>
      <c r="AY2" s="4" t="s">
        <v>101</v>
      </c>
      <c r="AZ2" s="16" t="s">
        <v>162</v>
      </c>
      <c r="BA2" s="16" t="s">
        <v>163</v>
      </c>
      <c r="BB2" s="16" t="s">
        <v>151</v>
      </c>
      <c r="BC2" s="16" t="s">
        <v>160</v>
      </c>
      <c r="BD2" s="16" t="s">
        <v>161</v>
      </c>
      <c r="BE2" s="4" t="s">
        <v>40</v>
      </c>
      <c r="BF2" s="68" t="s">
        <v>157</v>
      </c>
      <c r="BG2" s="68" t="s">
        <v>158</v>
      </c>
      <c r="BH2" s="68" t="s">
        <v>164</v>
      </c>
      <c r="BI2" s="1"/>
      <c r="BJ2" s="40" t="s">
        <v>71</v>
      </c>
      <c r="BK2" s="41">
        <v>2</v>
      </c>
      <c r="BL2" s="41">
        <f>BK2+1</f>
        <v>3</v>
      </c>
      <c r="BM2" s="41">
        <f t="shared" ref="BM2:BY2" si="0">BL2+1</f>
        <v>4</v>
      </c>
      <c r="BN2" s="41">
        <f t="shared" si="0"/>
        <v>5</v>
      </c>
      <c r="BO2" s="41">
        <f t="shared" si="0"/>
        <v>6</v>
      </c>
      <c r="BP2" s="41">
        <f t="shared" si="0"/>
        <v>7</v>
      </c>
      <c r="BQ2" s="41">
        <f t="shared" si="0"/>
        <v>8</v>
      </c>
      <c r="BR2" s="41">
        <f t="shared" si="0"/>
        <v>9</v>
      </c>
      <c r="BS2" s="41">
        <f t="shared" si="0"/>
        <v>10</v>
      </c>
      <c r="BT2" s="41">
        <f t="shared" si="0"/>
        <v>11</v>
      </c>
      <c r="BU2" s="41">
        <f t="shared" si="0"/>
        <v>12</v>
      </c>
      <c r="BV2" s="41">
        <v>13</v>
      </c>
      <c r="BW2" s="41">
        <v>14</v>
      </c>
      <c r="BX2" s="41">
        <f t="shared" si="0"/>
        <v>15</v>
      </c>
      <c r="BY2" s="155">
        <f t="shared" si="0"/>
        <v>16</v>
      </c>
      <c r="BZ2" s="155">
        <f t="shared" ref="BZ2" si="1">BY2+1</f>
        <v>17</v>
      </c>
      <c r="CA2" s="155">
        <f t="shared" ref="CA2" si="2">BZ2+1</f>
        <v>18</v>
      </c>
      <c r="CB2" s="43"/>
      <c r="DA2" s="50" t="s">
        <v>144</v>
      </c>
    </row>
    <row r="3" spans="1:105" ht="15.75" customHeight="1" thickTop="1" thickBot="1">
      <c r="A3" s="92"/>
      <c r="B3" s="191" t="s">
        <v>68</v>
      </c>
      <c r="C3" s="48"/>
      <c r="D3" s="55" t="s">
        <v>136</v>
      </c>
      <c r="E3" s="198" t="s">
        <v>137</v>
      </c>
      <c r="F3" s="198"/>
      <c r="G3" s="93" t="s">
        <v>229</v>
      </c>
      <c r="H3" s="58" t="s">
        <v>138</v>
      </c>
      <c r="I3" s="58" t="s">
        <v>139</v>
      </c>
      <c r="J3" s="58" t="s">
        <v>69</v>
      </c>
      <c r="K3" s="58" t="s">
        <v>131</v>
      </c>
      <c r="L3" s="58" t="s">
        <v>70</v>
      </c>
      <c r="M3" s="92"/>
      <c r="N3" s="92"/>
      <c r="O3" s="92"/>
      <c r="P3" s="92"/>
      <c r="Q3" s="92"/>
      <c r="R3" s="92"/>
      <c r="S3" s="92"/>
      <c r="T3" s="92"/>
      <c r="U3" s="42"/>
      <c r="V3" s="213" t="s">
        <v>68</v>
      </c>
      <c r="W3" s="83">
        <f>SUM(W5:W31)</f>
        <v>99.999999999999972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6">
        <f t="shared" ref="AJ3:AT3" si="3">SUM(AJ5:AJ31)</f>
        <v>89.165669601625964</v>
      </c>
      <c r="AK3" s="26">
        <f t="shared" si="3"/>
        <v>15.975999997224774</v>
      </c>
      <c r="AL3" s="26">
        <f t="shared" si="3"/>
        <v>2.41225915345444</v>
      </c>
      <c r="AM3" s="26">
        <f t="shared" si="3"/>
        <v>1.5037499999388455</v>
      </c>
      <c r="AN3" s="26">
        <f t="shared" si="3"/>
        <v>0.50124999820512639</v>
      </c>
      <c r="AO3" s="26">
        <f t="shared" si="3"/>
        <v>0.40099999995892116</v>
      </c>
      <c r="AP3" s="26">
        <f t="shared" si="3"/>
        <v>7.9957140153700301</v>
      </c>
      <c r="AQ3" s="26">
        <f t="shared" si="3"/>
        <v>21.372696882692331</v>
      </c>
      <c r="AR3" s="26">
        <f t="shared" si="3"/>
        <v>9.3992796801642271</v>
      </c>
      <c r="AS3" s="26">
        <f t="shared" si="3"/>
        <v>8.4527975767927419</v>
      </c>
      <c r="AT3" s="26">
        <f t="shared" si="3"/>
        <v>22.302164469829997</v>
      </c>
      <c r="AU3" s="1"/>
      <c r="AV3" s="5" t="s">
        <v>119</v>
      </c>
      <c r="AW3" s="2"/>
      <c r="AX3" s="2"/>
      <c r="AY3" s="2"/>
      <c r="AZ3" s="13"/>
      <c r="BA3" s="13"/>
      <c r="BB3" s="13"/>
      <c r="BC3" s="13"/>
      <c r="BD3" s="13"/>
      <c r="BE3" s="2"/>
      <c r="BF3" s="2"/>
      <c r="BG3" s="2"/>
      <c r="BH3" s="2"/>
      <c r="BI3" s="1"/>
      <c r="BJ3" s="39" t="s">
        <v>105</v>
      </c>
      <c r="BK3" s="47" t="s">
        <v>93</v>
      </c>
      <c r="BL3" s="47" t="s">
        <v>94</v>
      </c>
      <c r="BM3" s="47" t="s">
        <v>102</v>
      </c>
      <c r="BN3" s="47" t="s">
        <v>95</v>
      </c>
      <c r="BO3" s="47" t="s">
        <v>103</v>
      </c>
      <c r="BP3" s="47" t="s">
        <v>165</v>
      </c>
      <c r="BQ3" s="47" t="s">
        <v>38</v>
      </c>
      <c r="BR3" s="47" t="s">
        <v>157</v>
      </c>
      <c r="BS3" s="47" t="s">
        <v>158</v>
      </c>
      <c r="BT3" s="47" t="s">
        <v>166</v>
      </c>
      <c r="BU3" s="47" t="s">
        <v>140</v>
      </c>
      <c r="BV3" s="47" t="s">
        <v>141</v>
      </c>
      <c r="BW3" s="47" t="s">
        <v>142</v>
      </c>
      <c r="BX3" s="47" t="s">
        <v>230</v>
      </c>
      <c r="BY3" s="150" t="s">
        <v>293</v>
      </c>
      <c r="BZ3" s="150" t="s">
        <v>306</v>
      </c>
      <c r="CA3" s="150" t="s">
        <v>307</v>
      </c>
      <c r="CB3" s="43"/>
      <c r="DA3" s="51"/>
    </row>
    <row r="4" spans="1:105" ht="12.75" customHeight="1" thickBot="1">
      <c r="A4" s="92"/>
      <c r="B4" s="192"/>
      <c r="C4" s="54" t="s">
        <v>42</v>
      </c>
      <c r="D4" s="49">
        <f>KarmaYem!D4</f>
        <v>64.696147585409662</v>
      </c>
      <c r="E4" s="95" t="s">
        <v>138</v>
      </c>
      <c r="F4" s="96" t="s">
        <v>139</v>
      </c>
      <c r="G4" s="94" t="str">
        <f>AJ4</f>
        <v>KM, %</v>
      </c>
      <c r="H4" s="118">
        <f>KarmaYem!H5</f>
        <v>88</v>
      </c>
      <c r="I4" s="69"/>
      <c r="J4" s="66">
        <f>AJ3</f>
        <v>89.165669601625964</v>
      </c>
      <c r="K4" s="42"/>
      <c r="L4" s="42"/>
      <c r="M4" s="92"/>
      <c r="N4" s="92"/>
      <c r="O4" s="92"/>
      <c r="P4" s="92"/>
      <c r="Q4" s="92"/>
      <c r="R4" s="92"/>
      <c r="S4" s="92"/>
      <c r="T4" s="92"/>
      <c r="U4" s="42"/>
      <c r="V4" s="214"/>
      <c r="W4" s="120" t="s">
        <v>42</v>
      </c>
      <c r="X4" s="20" t="s">
        <v>72</v>
      </c>
      <c r="Y4" s="20" t="s">
        <v>0</v>
      </c>
      <c r="Z4" s="20" t="s">
        <v>39</v>
      </c>
      <c r="AA4" s="20" t="s">
        <v>2</v>
      </c>
      <c r="AB4" s="20" t="s">
        <v>3</v>
      </c>
      <c r="AC4" s="20" t="s">
        <v>154</v>
      </c>
      <c r="AD4" s="20" t="s">
        <v>1</v>
      </c>
      <c r="AE4" s="20" t="s">
        <v>155</v>
      </c>
      <c r="AF4" s="20" t="s">
        <v>156</v>
      </c>
      <c r="AG4" s="20" t="s">
        <v>159</v>
      </c>
      <c r="AH4" s="20" t="s">
        <v>219</v>
      </c>
      <c r="AI4" s="1"/>
      <c r="AJ4" s="20" t="s">
        <v>93</v>
      </c>
      <c r="AK4" s="20" t="s">
        <v>94</v>
      </c>
      <c r="AL4" s="20" t="s">
        <v>102</v>
      </c>
      <c r="AM4" s="20" t="s">
        <v>95</v>
      </c>
      <c r="AN4" s="20" t="s">
        <v>103</v>
      </c>
      <c r="AO4" s="20" t="s">
        <v>167</v>
      </c>
      <c r="AP4" s="20" t="s">
        <v>38</v>
      </c>
      <c r="AQ4" s="20" t="s">
        <v>157</v>
      </c>
      <c r="AR4" s="20" t="s">
        <v>158</v>
      </c>
      <c r="AS4" s="20" t="s">
        <v>166</v>
      </c>
      <c r="AT4" s="20" t="s">
        <v>219</v>
      </c>
      <c r="AU4" s="1"/>
      <c r="AV4" s="86" t="s">
        <v>15</v>
      </c>
      <c r="AW4" s="183">
        <v>88</v>
      </c>
      <c r="AX4" s="183">
        <v>18</v>
      </c>
      <c r="AY4" s="183">
        <v>2.8</v>
      </c>
      <c r="AZ4" s="183">
        <v>0.8</v>
      </c>
      <c r="BA4" s="183">
        <v>2</v>
      </c>
      <c r="BB4" s="183">
        <v>0.5</v>
      </c>
      <c r="BC4" s="183">
        <v>0.1</v>
      </c>
      <c r="BD4" s="183">
        <v>0.4</v>
      </c>
      <c r="BE4" s="183">
        <v>11</v>
      </c>
      <c r="BF4" s="87" t="s">
        <v>208</v>
      </c>
      <c r="BG4" s="87" t="s">
        <v>208</v>
      </c>
      <c r="BH4" s="183">
        <v>8</v>
      </c>
      <c r="BI4" s="1"/>
      <c r="BJ4" s="145" t="s">
        <v>110</v>
      </c>
      <c r="BK4" s="28">
        <v>88</v>
      </c>
      <c r="BL4" s="28">
        <v>13.5</v>
      </c>
      <c r="BM4" s="28">
        <v>3.11</v>
      </c>
      <c r="BN4" s="28">
        <v>0.05</v>
      </c>
      <c r="BO4" s="28">
        <v>0.38</v>
      </c>
      <c r="BP4" s="28">
        <v>0.02</v>
      </c>
      <c r="BQ4" s="28">
        <v>5.7</v>
      </c>
      <c r="BR4" s="28">
        <v>20.8</v>
      </c>
      <c r="BS4" s="28">
        <v>7.2</v>
      </c>
      <c r="BT4" s="28">
        <v>2.9</v>
      </c>
      <c r="BU4" s="28">
        <v>65</v>
      </c>
      <c r="BV4" s="28">
        <v>0</v>
      </c>
      <c r="BW4" s="28">
        <v>60</v>
      </c>
      <c r="BX4" s="28">
        <v>20.9</v>
      </c>
      <c r="BY4" s="151">
        <v>2.1</v>
      </c>
      <c r="BZ4" s="151">
        <v>64</v>
      </c>
      <c r="CA4" s="151">
        <v>82.7</v>
      </c>
      <c r="CB4" s="43"/>
      <c r="DA4" s="52" t="s">
        <v>192</v>
      </c>
    </row>
    <row r="5" spans="1:105" ht="14.1" customHeight="1" thickTop="1">
      <c r="A5" s="92">
        <f>KarmaYem!A5</f>
        <v>1</v>
      </c>
      <c r="B5" s="113" t="str">
        <f>KarmaYem!B5</f>
        <v>ARPA</v>
      </c>
      <c r="C5" s="114">
        <f>KarmaYem!C5</f>
        <v>60</v>
      </c>
      <c r="D5" s="115">
        <f>KarmaYem!D5</f>
        <v>65</v>
      </c>
      <c r="E5" s="116">
        <f>KarmaYem!E5</f>
        <v>0</v>
      </c>
      <c r="F5" s="116">
        <f>KarmaYem!F5</f>
        <v>60</v>
      </c>
      <c r="G5" s="94" t="str">
        <f>AK4</f>
        <v>HP, %</v>
      </c>
      <c r="H5" s="118">
        <f>KarmaYem!H6</f>
        <v>16</v>
      </c>
      <c r="I5" s="70"/>
      <c r="J5" s="66">
        <f>AK3</f>
        <v>15.975999997224774</v>
      </c>
      <c r="K5" s="64">
        <f t="shared" ref="K5:K17" si="4">(100*J5)/$J$4</f>
        <v>17.917209693598764</v>
      </c>
      <c r="L5" s="65" t="str">
        <f t="shared" ref="L5:L10" si="5">X34</f>
        <v>TAMAM</v>
      </c>
      <c r="M5" s="92"/>
      <c r="N5" s="92"/>
      <c r="O5" s="92"/>
      <c r="P5" s="92"/>
      <c r="Q5" s="92"/>
      <c r="R5" s="92"/>
      <c r="S5" s="92"/>
      <c r="T5" s="92"/>
      <c r="U5" s="42"/>
      <c r="V5" s="84" t="str">
        <f>KarmaYem!B5</f>
        <v>ARPA</v>
      </c>
      <c r="W5" s="121">
        <f>IF(B5=0,0,C5)</f>
        <v>60</v>
      </c>
      <c r="X5" s="27">
        <f t="shared" ref="X5:X31" si="6">IF($V5=0,0,VLOOKUP($V5,$BJ$4:$BY$226,BK$2,FALSE))</f>
        <v>88</v>
      </c>
      <c r="Y5" s="27">
        <f t="shared" ref="Y5:Y31" si="7">IF($V5=0,0,VLOOKUP($V5,$BJ$4:$BY$226,BL$2,FALSE))</f>
        <v>13.5</v>
      </c>
      <c r="Z5" s="27">
        <f t="shared" ref="Z5:Z31" si="8">IF($V5=0,0,VLOOKUP($V5,$BJ$4:$BY$226,BM$2,FALSE))</f>
        <v>3.11</v>
      </c>
      <c r="AA5" s="27">
        <f t="shared" ref="AA5:AA31" si="9">IF($V5=0,0,VLOOKUP($V5,$BJ$4:$BY$226,BN$2,FALSE))</f>
        <v>0.05</v>
      </c>
      <c r="AB5" s="27">
        <f t="shared" ref="AB5:AB31" si="10">IF($V5=0,0,VLOOKUP($V5,$BJ$4:$BY$226,BO$2,FALSE))</f>
        <v>0.38</v>
      </c>
      <c r="AC5" s="27">
        <f t="shared" ref="AC5:AC31" si="11">IF($V5=0,0,VLOOKUP($V5,$BJ$4:$BY$226,BP$2,FALSE))</f>
        <v>0.02</v>
      </c>
      <c r="AD5" s="27">
        <f t="shared" ref="AD5:AD31" si="12">IF($V5=0,0,VLOOKUP($V5,$BJ$4:$BY$226,BQ$2,FALSE))</f>
        <v>5.7</v>
      </c>
      <c r="AE5" s="27">
        <f t="shared" ref="AE5:AE31" si="13">IF($V5=0,0,VLOOKUP($V5,$BJ$4:$BY$226,BR$2,FALSE))</f>
        <v>20.8</v>
      </c>
      <c r="AF5" s="27">
        <f t="shared" ref="AF5:AF31" si="14">IF($V5=0,0,VLOOKUP($V5,$BJ$4:$BY$226,BS$2,FALSE))</f>
        <v>7.2</v>
      </c>
      <c r="AG5" s="27">
        <f t="shared" ref="AG5:AG31" si="15">IF($V5=0,0,VLOOKUP($V5,$BJ$4:$BY$226,BT$2,FALSE))</f>
        <v>2.9</v>
      </c>
      <c r="AH5" s="27">
        <f t="shared" ref="AH5:AH31" si="16">IF($V5=0,0,VLOOKUP($V5,$BJ$4:$BY$226,BX$2,FALSE))</f>
        <v>20.9</v>
      </c>
      <c r="AI5" s="1"/>
      <c r="AJ5" s="85">
        <f t="shared" ref="AJ5:AJ31" si="17">IF($V5=0,0,W5*X5/100)</f>
        <v>52.8</v>
      </c>
      <c r="AK5" s="85">
        <f t="shared" ref="AK5:AK31" si="18">IF($V5=0,0,$AJ5*Y5/100)</f>
        <v>7.1279999999999992</v>
      </c>
      <c r="AL5" s="85">
        <f t="shared" ref="AL5:AL31" si="19">IF($V5=0,0,$AJ5*Z5/100)</f>
        <v>1.64208</v>
      </c>
      <c r="AM5" s="85">
        <f t="shared" ref="AM5:AM31" si="20">IF($V5=0,0,$AJ5*AA5/100)</f>
        <v>2.64E-2</v>
      </c>
      <c r="AN5" s="85">
        <f t="shared" ref="AN5:AN31" si="21">IF($V5=0,0,$AJ5*AB5/100)</f>
        <v>0.20064000000000001</v>
      </c>
      <c r="AO5" s="85">
        <f t="shared" ref="AO5:AO31" si="22">IF($V5=0,0,$AJ5*AC5/100)</f>
        <v>1.056E-2</v>
      </c>
      <c r="AP5" s="85">
        <f t="shared" ref="AP5:AP31" si="23">IF($V5=0,0,$AJ5*AD5/100)</f>
        <v>3.0095999999999998</v>
      </c>
      <c r="AQ5" s="85">
        <f t="shared" ref="AQ5:AQ31" si="24">IF($V5=0,0,$AJ5*AE5/100)</f>
        <v>10.9824</v>
      </c>
      <c r="AR5" s="85">
        <f t="shared" ref="AR5:AR31" si="25">IF($V5=0,0,$AJ5*AF5/100)</f>
        <v>3.8015999999999996</v>
      </c>
      <c r="AS5" s="85">
        <f t="shared" ref="AS5:AS31" si="26">IF($V5=0,0,$AJ5*AG5/100)</f>
        <v>1.5311999999999997</v>
      </c>
      <c r="AT5" s="85">
        <f>IF($V5=0,0,$AJ5*AH5/100)</f>
        <v>11.035199999999998</v>
      </c>
      <c r="AU5" s="1"/>
      <c r="AV5" s="86" t="s">
        <v>46</v>
      </c>
      <c r="AW5" s="87">
        <v>88</v>
      </c>
      <c r="AX5" s="87">
        <v>16</v>
      </c>
      <c r="AY5" s="88">
        <v>2.5</v>
      </c>
      <c r="AZ5" s="89">
        <v>0.8</v>
      </c>
      <c r="BA5" s="89">
        <v>2</v>
      </c>
      <c r="BB5" s="90">
        <v>0.5</v>
      </c>
      <c r="BC5" s="90">
        <v>0.1</v>
      </c>
      <c r="BD5" s="90">
        <v>0.4</v>
      </c>
      <c r="BE5" s="87">
        <v>10</v>
      </c>
      <c r="BF5" s="87"/>
      <c r="BG5" s="87"/>
      <c r="BH5" s="87">
        <v>10</v>
      </c>
      <c r="BI5" s="1"/>
      <c r="BJ5" s="145" t="s">
        <v>104</v>
      </c>
      <c r="BK5" s="22">
        <v>93</v>
      </c>
      <c r="BL5" s="22">
        <v>24.6</v>
      </c>
      <c r="BM5" s="22">
        <v>2.69</v>
      </c>
      <c r="BN5" s="22">
        <v>0.19</v>
      </c>
      <c r="BO5" s="22">
        <v>0.68</v>
      </c>
      <c r="BP5" s="28">
        <v>0.02</v>
      </c>
      <c r="BQ5" s="22">
        <v>15.3</v>
      </c>
      <c r="BR5" s="22">
        <v>47</v>
      </c>
      <c r="BS5" s="22">
        <v>21.8</v>
      </c>
      <c r="BT5" s="22">
        <v>7.4</v>
      </c>
      <c r="BU5" s="11">
        <v>70</v>
      </c>
      <c r="BV5" s="28">
        <v>0</v>
      </c>
      <c r="BW5" s="22">
        <v>20</v>
      </c>
      <c r="BX5" s="22">
        <v>24.3</v>
      </c>
      <c r="BY5" s="152">
        <v>2.2999999999999998</v>
      </c>
      <c r="BZ5" s="153">
        <v>17</v>
      </c>
      <c r="CA5" s="152">
        <v>66.400000000000006</v>
      </c>
      <c r="CB5" s="43"/>
      <c r="DA5" s="52"/>
    </row>
    <row r="6" spans="1:105" ht="14.1" customHeight="1">
      <c r="A6" s="92">
        <f>KarmaYem!A6</f>
        <v>1</v>
      </c>
      <c r="B6" s="117" t="str">
        <f>KarmaYem!B6</f>
        <v xml:space="preserve">BUĞDAY, SERT, KIRMIZI KIŞLIK </v>
      </c>
      <c r="C6" s="114">
        <f>KarmaYem!C6</f>
        <v>5.5165865592046055</v>
      </c>
      <c r="D6" s="115">
        <f>KarmaYem!D6</f>
        <v>70</v>
      </c>
      <c r="E6" s="116">
        <f>KarmaYem!E6</f>
        <v>0</v>
      </c>
      <c r="F6" s="116">
        <f>KarmaYem!F6</f>
        <v>40</v>
      </c>
      <c r="G6" s="94" t="str">
        <f>AL4</f>
        <v>ME, Mcal/kg</v>
      </c>
      <c r="H6" s="119">
        <f>KarmaYem!H7</f>
        <v>2.4</v>
      </c>
      <c r="I6" s="71"/>
      <c r="J6" s="77">
        <f>AL3</f>
        <v>2.41225915345444</v>
      </c>
      <c r="K6" s="78">
        <f t="shared" si="4"/>
        <v>2.7053676198832153</v>
      </c>
      <c r="L6" s="65" t="str">
        <f t="shared" si="5"/>
        <v>TAMAM</v>
      </c>
      <c r="M6" s="92"/>
      <c r="N6" s="92"/>
      <c r="O6" s="92"/>
      <c r="P6" s="92"/>
      <c r="Q6" s="92"/>
      <c r="R6" s="92"/>
      <c r="S6" s="92"/>
      <c r="T6" s="92"/>
      <c r="U6" s="42"/>
      <c r="V6" s="84" t="str">
        <f>KarmaYem!B6</f>
        <v xml:space="preserve">BUĞDAY, SERT, KIRMIZI KIŞLIK </v>
      </c>
      <c r="W6" s="122">
        <f t="shared" ref="W6:W31" si="27">IF(B6=0,0,C6)</f>
        <v>5.5165865592046055</v>
      </c>
      <c r="X6" s="27">
        <f t="shared" si="6"/>
        <v>88</v>
      </c>
      <c r="Y6" s="27">
        <f t="shared" si="7"/>
        <v>14.4</v>
      </c>
      <c r="Z6" s="27">
        <f t="shared" si="8"/>
        <v>3.18</v>
      </c>
      <c r="AA6" s="27">
        <f t="shared" si="9"/>
        <v>0.05</v>
      </c>
      <c r="AB6" s="27">
        <f t="shared" si="10"/>
        <v>0.43</v>
      </c>
      <c r="AC6" s="27">
        <f t="shared" si="11"/>
        <v>0.02</v>
      </c>
      <c r="AD6" s="27">
        <f t="shared" si="12"/>
        <v>2.8</v>
      </c>
      <c r="AE6" s="27">
        <f t="shared" si="13"/>
        <v>28</v>
      </c>
      <c r="AF6" s="27">
        <f t="shared" si="14"/>
        <v>4.4000000000000004</v>
      </c>
      <c r="AG6" s="27">
        <f t="shared" si="15"/>
        <v>2</v>
      </c>
      <c r="AH6" s="27">
        <f t="shared" si="16"/>
        <v>28</v>
      </c>
      <c r="AI6" s="1"/>
      <c r="AJ6" s="12">
        <f t="shared" si="17"/>
        <v>4.8545961721000523</v>
      </c>
      <c r="AK6" s="12">
        <f t="shared" si="18"/>
        <v>0.69906184878240751</v>
      </c>
      <c r="AL6" s="12">
        <f t="shared" si="19"/>
        <v>0.15437615827278167</v>
      </c>
      <c r="AM6" s="12">
        <f t="shared" si="20"/>
        <v>2.4272980860500261E-3</v>
      </c>
      <c r="AN6" s="12">
        <f t="shared" si="21"/>
        <v>2.0874763540030226E-2</v>
      </c>
      <c r="AO6" s="12">
        <f t="shared" si="22"/>
        <v>9.7091923442001041E-4</v>
      </c>
      <c r="AP6" s="12">
        <f t="shared" si="23"/>
        <v>0.13592869281880146</v>
      </c>
      <c r="AQ6" s="12">
        <f t="shared" si="24"/>
        <v>1.3592869281880147</v>
      </c>
      <c r="AR6" s="12">
        <f t="shared" si="25"/>
        <v>0.21360223157240232</v>
      </c>
      <c r="AS6" s="12">
        <f t="shared" si="26"/>
        <v>9.7091923442001044E-2</v>
      </c>
      <c r="AT6" s="85">
        <f t="shared" ref="AT6:AT31" si="28">IF($V6=0,0,$AJ6*AH6/100)</f>
        <v>1.3592869281880147</v>
      </c>
      <c r="AU6" s="1"/>
      <c r="AV6" s="86" t="s">
        <v>45</v>
      </c>
      <c r="AW6" s="87">
        <v>88</v>
      </c>
      <c r="AX6" s="87">
        <v>15</v>
      </c>
      <c r="AY6" s="88">
        <v>2.8</v>
      </c>
      <c r="AZ6" s="89">
        <v>0.6</v>
      </c>
      <c r="BA6" s="89">
        <v>1.6</v>
      </c>
      <c r="BB6" s="90">
        <v>0.4</v>
      </c>
      <c r="BC6" s="90">
        <v>0.1</v>
      </c>
      <c r="BD6" s="90">
        <v>0.4</v>
      </c>
      <c r="BE6" s="87">
        <v>12</v>
      </c>
      <c r="BF6" s="87"/>
      <c r="BG6" s="87"/>
      <c r="BH6" s="87">
        <v>9</v>
      </c>
      <c r="BI6" s="1"/>
      <c r="BJ6" s="145" t="s">
        <v>83</v>
      </c>
      <c r="BK6" s="23">
        <v>89</v>
      </c>
      <c r="BL6" s="23">
        <v>10.8</v>
      </c>
      <c r="BM6" s="23">
        <v>3.18</v>
      </c>
      <c r="BN6" s="23">
        <v>0.06</v>
      </c>
      <c r="BO6" s="23">
        <v>0.39</v>
      </c>
      <c r="BP6" s="23">
        <v>0.03</v>
      </c>
      <c r="BQ6" s="23">
        <v>7.1</v>
      </c>
      <c r="BR6" s="28">
        <v>19</v>
      </c>
      <c r="BS6" s="28">
        <v>12.1</v>
      </c>
      <c r="BT6" s="23">
        <v>2.7</v>
      </c>
      <c r="BU6" s="11">
        <v>65</v>
      </c>
      <c r="BV6" s="28">
        <v>0</v>
      </c>
      <c r="BW6" s="28">
        <v>60</v>
      </c>
      <c r="BX6" s="28">
        <v>20.9</v>
      </c>
      <c r="BY6" s="152">
        <v>2.1</v>
      </c>
      <c r="BZ6" s="151">
        <v>55</v>
      </c>
      <c r="CA6" s="152">
        <v>82</v>
      </c>
      <c r="CB6" s="43"/>
      <c r="DA6" s="52"/>
    </row>
    <row r="7" spans="1:105" ht="14.1" customHeight="1">
      <c r="A7" s="92">
        <f>KarmaYem!A7</f>
        <v>1</v>
      </c>
      <c r="B7" s="117" t="str">
        <f>KarmaYem!B7</f>
        <v>BUĞDAY KEPEĞİ, KABA</v>
      </c>
      <c r="C7" s="114">
        <f>KarmaYem!C7</f>
        <v>5.1321635813792952</v>
      </c>
      <c r="D7" s="115">
        <f>KarmaYem!D7</f>
        <v>55</v>
      </c>
      <c r="E7" s="116">
        <f>KarmaYem!E7</f>
        <v>0</v>
      </c>
      <c r="F7" s="116">
        <f>KarmaYem!F7</f>
        <v>20</v>
      </c>
      <c r="G7" s="94" t="str">
        <f>AM4</f>
        <v>Ca, %</v>
      </c>
      <c r="H7" s="119">
        <f>KarmaYem!H8</f>
        <v>0.8</v>
      </c>
      <c r="I7" s="118">
        <f>KarmaYem!I8</f>
        <v>1.5</v>
      </c>
      <c r="J7" s="66">
        <f>AM3</f>
        <v>1.5037499999388455</v>
      </c>
      <c r="K7" s="64">
        <f t="shared" si="4"/>
        <v>1.6864674562051674</v>
      </c>
      <c r="L7" s="65" t="str">
        <f t="shared" si="5"/>
        <v>TAMAM</v>
      </c>
      <c r="M7" s="92"/>
      <c r="N7" s="92"/>
      <c r="O7" s="92"/>
      <c r="P7" s="92"/>
      <c r="Q7" s="92"/>
      <c r="R7" s="92"/>
      <c r="S7" s="92"/>
      <c r="T7" s="92"/>
      <c r="U7" s="42"/>
      <c r="V7" s="84" t="str">
        <f>KarmaYem!B7</f>
        <v>BUĞDAY KEPEĞİ, KABA</v>
      </c>
      <c r="W7" s="122">
        <f t="shared" si="27"/>
        <v>5.1321635813792952</v>
      </c>
      <c r="X7" s="27">
        <f t="shared" si="6"/>
        <v>89</v>
      </c>
      <c r="Y7" s="27">
        <f t="shared" si="7"/>
        <v>17.100000000000001</v>
      </c>
      <c r="Z7" s="27">
        <f t="shared" si="8"/>
        <v>2.57</v>
      </c>
      <c r="AA7" s="27">
        <f t="shared" si="9"/>
        <v>0.13</v>
      </c>
      <c r="AB7" s="27">
        <f t="shared" si="10"/>
        <v>1.38</v>
      </c>
      <c r="AC7" s="27">
        <f t="shared" si="11"/>
        <v>0.06</v>
      </c>
      <c r="AD7" s="27">
        <f t="shared" si="12"/>
        <v>11.3</v>
      </c>
      <c r="AE7" s="27">
        <f t="shared" si="13"/>
        <v>45.9</v>
      </c>
      <c r="AF7" s="27">
        <f t="shared" si="14"/>
        <v>13.5</v>
      </c>
      <c r="AG7" s="27">
        <f t="shared" si="15"/>
        <v>6.7</v>
      </c>
      <c r="AH7" s="27">
        <f t="shared" si="16"/>
        <v>17.649999999999999</v>
      </c>
      <c r="AI7" s="1"/>
      <c r="AJ7" s="12">
        <f t="shared" si="17"/>
        <v>4.5676255874275729</v>
      </c>
      <c r="AK7" s="12">
        <f t="shared" si="18"/>
        <v>0.78106397545011508</v>
      </c>
      <c r="AL7" s="12">
        <f t="shared" si="19"/>
        <v>0.11738797759688861</v>
      </c>
      <c r="AM7" s="12">
        <f t="shared" si="20"/>
        <v>5.9379132636558449E-3</v>
      </c>
      <c r="AN7" s="12">
        <f t="shared" si="21"/>
        <v>6.3033233106500497E-2</v>
      </c>
      <c r="AO7" s="12">
        <f t="shared" si="22"/>
        <v>2.7405753524565434E-3</v>
      </c>
      <c r="AP7" s="12">
        <f t="shared" si="23"/>
        <v>0.51614169137931576</v>
      </c>
      <c r="AQ7" s="12">
        <f t="shared" si="24"/>
        <v>2.0965401446292558</v>
      </c>
      <c r="AR7" s="12">
        <f t="shared" si="25"/>
        <v>0.61662945430272231</v>
      </c>
      <c r="AS7" s="12">
        <f t="shared" si="26"/>
        <v>0.3060309143576474</v>
      </c>
      <c r="AT7" s="85">
        <f t="shared" si="28"/>
        <v>0.80618591618096658</v>
      </c>
      <c r="AU7" s="1"/>
      <c r="AV7" s="86" t="s">
        <v>50</v>
      </c>
      <c r="AW7" s="87">
        <v>88</v>
      </c>
      <c r="AX7" s="87">
        <v>12</v>
      </c>
      <c r="AY7" s="88">
        <v>2.75</v>
      </c>
      <c r="AZ7" s="89">
        <v>0.6</v>
      </c>
      <c r="BA7" s="89">
        <v>1.6</v>
      </c>
      <c r="BB7" s="90">
        <v>0.4</v>
      </c>
      <c r="BC7" s="90">
        <v>0.1</v>
      </c>
      <c r="BD7" s="90">
        <v>0.4</v>
      </c>
      <c r="BE7" s="87">
        <v>12</v>
      </c>
      <c r="BF7" s="87"/>
      <c r="BG7" s="87"/>
      <c r="BH7" s="87">
        <v>9</v>
      </c>
      <c r="BI7" s="1"/>
      <c r="BJ7" s="145" t="s">
        <v>84</v>
      </c>
      <c r="BK7" s="11">
        <v>88</v>
      </c>
      <c r="BL7" s="11">
        <v>11.7</v>
      </c>
      <c r="BM7" s="11">
        <v>2.94</v>
      </c>
      <c r="BN7" s="11">
        <v>0.05</v>
      </c>
      <c r="BO7" s="11">
        <v>0.38</v>
      </c>
      <c r="BP7" s="23">
        <v>0.03</v>
      </c>
      <c r="BQ7" s="11">
        <v>11.4</v>
      </c>
      <c r="BR7" s="28">
        <v>19</v>
      </c>
      <c r="BS7" s="28">
        <v>12.1</v>
      </c>
      <c r="BT7" s="23">
        <v>2.7</v>
      </c>
      <c r="BU7" s="11">
        <v>60</v>
      </c>
      <c r="BV7" s="28">
        <v>0</v>
      </c>
      <c r="BW7" s="28">
        <v>60</v>
      </c>
      <c r="BX7" s="28">
        <v>20.9</v>
      </c>
      <c r="BY7" s="152">
        <v>2.1</v>
      </c>
      <c r="BZ7" s="151">
        <v>55</v>
      </c>
      <c r="CA7" s="152">
        <v>82</v>
      </c>
      <c r="CB7" s="43"/>
      <c r="DA7" s="52"/>
    </row>
    <row r="8" spans="1:105" ht="14.1" customHeight="1">
      <c r="A8" s="92">
        <f>KarmaYem!A8</f>
        <v>1</v>
      </c>
      <c r="B8" s="117" t="str">
        <f>KarmaYem!B8</f>
        <v>MISIR, 2950</v>
      </c>
      <c r="C8" s="114">
        <f>KarmaYem!C8</f>
        <v>0</v>
      </c>
      <c r="D8" s="115">
        <f>KarmaYem!D8</f>
        <v>75</v>
      </c>
      <c r="E8" s="116">
        <f>KarmaYem!E8</f>
        <v>0</v>
      </c>
      <c r="F8" s="116">
        <f>KarmaYem!F8</f>
        <v>70</v>
      </c>
      <c r="G8" s="94" t="str">
        <f>AN4</f>
        <v>P, %</v>
      </c>
      <c r="H8" s="119">
        <f>KarmaYem!H9</f>
        <v>0.5</v>
      </c>
      <c r="I8" s="79"/>
      <c r="J8" s="77">
        <f>AN3</f>
        <v>0.50124999820512639</v>
      </c>
      <c r="K8" s="78">
        <f t="shared" si="4"/>
        <v>0.56215581674495263</v>
      </c>
      <c r="L8" s="65" t="str">
        <f t="shared" si="5"/>
        <v>TAMAM</v>
      </c>
      <c r="M8" s="92"/>
      <c r="N8" s="92"/>
      <c r="O8" s="92"/>
      <c r="P8" s="92"/>
      <c r="Q8" s="92"/>
      <c r="R8" s="92"/>
      <c r="S8" s="92"/>
      <c r="T8" s="92"/>
      <c r="U8" s="42"/>
      <c r="V8" s="84" t="str">
        <f>KarmaYem!B8</f>
        <v>MISIR, 2950</v>
      </c>
      <c r="W8" s="122">
        <f t="shared" si="27"/>
        <v>0</v>
      </c>
      <c r="X8" s="27">
        <f t="shared" si="6"/>
        <v>88</v>
      </c>
      <c r="Y8" s="27">
        <f t="shared" si="7"/>
        <v>10.1</v>
      </c>
      <c r="Z8" s="27">
        <f t="shared" si="8"/>
        <v>3.35</v>
      </c>
      <c r="AA8" s="27">
        <f t="shared" si="9"/>
        <v>0.02</v>
      </c>
      <c r="AB8" s="27">
        <f t="shared" si="10"/>
        <v>0.28999999999999998</v>
      </c>
      <c r="AC8" s="27">
        <f t="shared" si="11"/>
        <v>0.02</v>
      </c>
      <c r="AD8" s="27">
        <f t="shared" si="12"/>
        <v>2.4</v>
      </c>
      <c r="AE8" s="27">
        <f t="shared" si="13"/>
        <v>11</v>
      </c>
      <c r="AF8" s="27">
        <f t="shared" si="14"/>
        <v>3.4</v>
      </c>
      <c r="AG8" s="27">
        <f t="shared" si="15"/>
        <v>1.5</v>
      </c>
      <c r="AH8" s="27">
        <f t="shared" si="16"/>
        <v>42.15</v>
      </c>
      <c r="AI8" s="1"/>
      <c r="AJ8" s="12">
        <f t="shared" si="17"/>
        <v>0</v>
      </c>
      <c r="AK8" s="12">
        <f t="shared" si="18"/>
        <v>0</v>
      </c>
      <c r="AL8" s="12">
        <f t="shared" si="19"/>
        <v>0</v>
      </c>
      <c r="AM8" s="12">
        <f t="shared" si="20"/>
        <v>0</v>
      </c>
      <c r="AN8" s="12">
        <f t="shared" si="21"/>
        <v>0</v>
      </c>
      <c r="AO8" s="12">
        <f t="shared" si="22"/>
        <v>0</v>
      </c>
      <c r="AP8" s="12">
        <f t="shared" si="23"/>
        <v>0</v>
      </c>
      <c r="AQ8" s="12">
        <f t="shared" si="24"/>
        <v>0</v>
      </c>
      <c r="AR8" s="12">
        <f t="shared" si="25"/>
        <v>0</v>
      </c>
      <c r="AS8" s="12">
        <f t="shared" si="26"/>
        <v>0</v>
      </c>
      <c r="AT8" s="85">
        <f t="shared" si="28"/>
        <v>0</v>
      </c>
      <c r="AU8" s="1"/>
      <c r="AV8" s="86" t="s">
        <v>44</v>
      </c>
      <c r="AW8" s="87">
        <v>88</v>
      </c>
      <c r="AX8" s="87">
        <v>13</v>
      </c>
      <c r="AY8" s="88">
        <v>2.4</v>
      </c>
      <c r="AZ8" s="89">
        <v>0.6</v>
      </c>
      <c r="BA8" s="89">
        <v>1.2</v>
      </c>
      <c r="BB8" s="90">
        <v>0.4</v>
      </c>
      <c r="BC8" s="90">
        <v>0.3</v>
      </c>
      <c r="BD8" s="90">
        <v>0.6</v>
      </c>
      <c r="BE8" s="87">
        <v>14</v>
      </c>
      <c r="BF8" s="87"/>
      <c r="BG8" s="87"/>
      <c r="BH8" s="87">
        <v>9</v>
      </c>
      <c r="BI8" s="1"/>
      <c r="BJ8" s="145" t="s">
        <v>176</v>
      </c>
      <c r="BK8" s="11">
        <v>91.8</v>
      </c>
      <c r="BL8" s="11">
        <v>19.2</v>
      </c>
      <c r="BM8" s="11">
        <v>4.71</v>
      </c>
      <c r="BN8" s="11">
        <v>0.71</v>
      </c>
      <c r="BO8" s="11">
        <v>0.51</v>
      </c>
      <c r="BP8" s="11">
        <v>0.01</v>
      </c>
      <c r="BQ8" s="22">
        <v>24.1</v>
      </c>
      <c r="BR8" s="28">
        <v>24</v>
      </c>
      <c r="BS8" s="28">
        <v>16.7</v>
      </c>
      <c r="BT8" s="11">
        <v>5.0999999999999996</v>
      </c>
      <c r="BU8" s="11">
        <v>70</v>
      </c>
      <c r="BV8" s="28">
        <v>0</v>
      </c>
      <c r="BW8" s="28">
        <v>10</v>
      </c>
      <c r="BX8" s="11">
        <v>9.5500000000000007</v>
      </c>
      <c r="BY8" s="152">
        <v>41.9</v>
      </c>
      <c r="BZ8" s="152">
        <v>1.3</v>
      </c>
      <c r="CA8" s="152">
        <v>122.3</v>
      </c>
      <c r="CB8" s="43"/>
      <c r="DA8" s="52"/>
    </row>
    <row r="9" spans="1:105" ht="14.1" customHeight="1">
      <c r="A9" s="92">
        <f>KarmaYem!A9</f>
        <v>2</v>
      </c>
      <c r="B9" s="117" t="str">
        <f>KarmaYem!B9</f>
        <v>PAMUK TOHUMU KÜSPESİ, PRES,  31 HP</v>
      </c>
      <c r="C9" s="114">
        <f>KarmaYem!C9</f>
        <v>24.078020173177297</v>
      </c>
      <c r="D9" s="115">
        <f>KarmaYem!D9</f>
        <v>72</v>
      </c>
      <c r="E9" s="116">
        <f>KarmaYem!E9</f>
        <v>0</v>
      </c>
      <c r="F9" s="116">
        <f>KarmaYem!F9</f>
        <v>30</v>
      </c>
      <c r="G9" s="94" t="str">
        <f>AO4</f>
        <v>Na, %</v>
      </c>
      <c r="H9" s="119">
        <f>KarmaYem!H10</f>
        <v>0.2</v>
      </c>
      <c r="I9" s="119">
        <f>KarmaYem!I10</f>
        <v>0.4</v>
      </c>
      <c r="J9" s="77">
        <f>AO3</f>
        <v>0.40099999995892116</v>
      </c>
      <c r="K9" s="78">
        <f t="shared" si="4"/>
        <v>0.44972465496026381</v>
      </c>
      <c r="L9" s="65" t="str">
        <f t="shared" si="5"/>
        <v>TAMAM</v>
      </c>
      <c r="M9" s="92"/>
      <c r="N9" s="92"/>
      <c r="O9" s="92"/>
      <c r="P9" s="92"/>
      <c r="Q9" s="92"/>
      <c r="R9" s="92"/>
      <c r="S9" s="92"/>
      <c r="T9" s="92"/>
      <c r="U9" s="42"/>
      <c r="V9" s="84" t="str">
        <f>KarmaYem!B9</f>
        <v>PAMUK TOHUMU KÜSPESİ, PRES,  31 HP</v>
      </c>
      <c r="W9" s="122">
        <f t="shared" si="27"/>
        <v>24.078020173177297</v>
      </c>
      <c r="X9" s="27">
        <f t="shared" si="6"/>
        <v>90</v>
      </c>
      <c r="Y9" s="27">
        <f t="shared" si="7"/>
        <v>34</v>
      </c>
      <c r="Z9" s="27">
        <f t="shared" si="8"/>
        <v>2.2999999999999998</v>
      </c>
      <c r="AA9" s="27">
        <f t="shared" si="9"/>
        <v>0.19</v>
      </c>
      <c r="AB9" s="27">
        <f t="shared" si="10"/>
        <v>1</v>
      </c>
      <c r="AC9" s="27">
        <f t="shared" si="11"/>
        <v>0.06</v>
      </c>
      <c r="AD9" s="27">
        <f t="shared" si="12"/>
        <v>20</v>
      </c>
      <c r="AE9" s="27">
        <f t="shared" si="13"/>
        <v>32</v>
      </c>
      <c r="AF9" s="27">
        <f t="shared" si="14"/>
        <v>22</v>
      </c>
      <c r="AG9" s="27">
        <f t="shared" si="15"/>
        <v>6.9</v>
      </c>
      <c r="AH9" s="27">
        <f t="shared" si="16"/>
        <v>42</v>
      </c>
      <c r="AI9" s="1"/>
      <c r="AJ9" s="12">
        <f t="shared" si="17"/>
        <v>21.670218155859565</v>
      </c>
      <c r="AK9" s="12">
        <f t="shared" si="18"/>
        <v>7.3678741729922521</v>
      </c>
      <c r="AL9" s="12">
        <f t="shared" si="19"/>
        <v>0.49841501758476991</v>
      </c>
      <c r="AM9" s="12">
        <f t="shared" si="20"/>
        <v>4.1173414496133182E-2</v>
      </c>
      <c r="AN9" s="12">
        <f t="shared" si="21"/>
        <v>0.21670218155859566</v>
      </c>
      <c r="AO9" s="12">
        <f t="shared" si="22"/>
        <v>1.3002130893515739E-2</v>
      </c>
      <c r="AP9" s="12">
        <f t="shared" si="23"/>
        <v>4.3340436311719133</v>
      </c>
      <c r="AQ9" s="12">
        <f t="shared" si="24"/>
        <v>6.9344698098750612</v>
      </c>
      <c r="AR9" s="12">
        <f t="shared" si="25"/>
        <v>4.7674479942891042</v>
      </c>
      <c r="AS9" s="12">
        <f t="shared" si="26"/>
        <v>1.4952450527543102</v>
      </c>
      <c r="AT9" s="85">
        <f t="shared" si="28"/>
        <v>9.1014916254610174</v>
      </c>
      <c r="AU9" s="1"/>
      <c r="AV9" s="86" t="s">
        <v>325</v>
      </c>
      <c r="AW9" s="87">
        <v>88</v>
      </c>
      <c r="AX9" s="91">
        <v>16</v>
      </c>
      <c r="AY9" s="184">
        <v>2.5</v>
      </c>
      <c r="AZ9" s="184">
        <v>0.75</v>
      </c>
      <c r="BA9" s="184">
        <v>1.2</v>
      </c>
      <c r="BB9" s="184">
        <v>0.4</v>
      </c>
      <c r="BC9" s="184">
        <v>0.3</v>
      </c>
      <c r="BD9" s="184">
        <v>0.6</v>
      </c>
      <c r="BE9" s="91">
        <v>16</v>
      </c>
      <c r="BF9" s="91"/>
      <c r="BG9" s="91"/>
      <c r="BH9" s="91">
        <v>9</v>
      </c>
      <c r="BI9" s="1"/>
      <c r="BJ9" s="145" t="s">
        <v>106</v>
      </c>
      <c r="BK9" s="23">
        <v>92</v>
      </c>
      <c r="BL9" s="22">
        <v>4.8</v>
      </c>
      <c r="BM9" s="22">
        <v>1.92</v>
      </c>
      <c r="BN9" s="22">
        <v>0.2</v>
      </c>
      <c r="BO9" s="22">
        <v>0.14000000000000001</v>
      </c>
      <c r="BP9" s="22">
        <v>0.04</v>
      </c>
      <c r="BQ9" s="22">
        <v>43.1</v>
      </c>
      <c r="BR9" s="22">
        <v>36.799999999999997</v>
      </c>
      <c r="BS9" s="22">
        <v>28.7</v>
      </c>
      <c r="BT9" s="22">
        <v>6.1</v>
      </c>
      <c r="BU9" s="11">
        <v>65</v>
      </c>
      <c r="BV9" s="28">
        <v>0</v>
      </c>
      <c r="BW9" s="22">
        <v>5</v>
      </c>
      <c r="BX9" s="22">
        <v>53.15</v>
      </c>
      <c r="BY9" s="152">
        <v>2.9</v>
      </c>
      <c r="BZ9" s="153">
        <v>7.4</v>
      </c>
      <c r="CA9" s="152">
        <v>55</v>
      </c>
      <c r="CB9" s="43"/>
      <c r="DA9" s="52" t="s">
        <v>53</v>
      </c>
    </row>
    <row r="10" spans="1:105" ht="14.1" customHeight="1">
      <c r="A10" s="92">
        <f>KarmaYem!A10</f>
        <v>3</v>
      </c>
      <c r="B10" s="117" t="str">
        <f>KarmaYem!B10</f>
        <v>KİREÇTAŞI</v>
      </c>
      <c r="C10" s="114">
        <f>KarmaYem!C10</f>
        <v>4.0794617545514473</v>
      </c>
      <c r="D10" s="115">
        <f>KarmaYem!D10</f>
        <v>15</v>
      </c>
      <c r="E10" s="116">
        <f>KarmaYem!E10</f>
        <v>0</v>
      </c>
      <c r="F10" s="116">
        <f>KarmaYem!F10</f>
        <v>7</v>
      </c>
      <c r="G10" s="94" t="str">
        <f>AP4</f>
        <v>HS, %</v>
      </c>
      <c r="H10" s="70"/>
      <c r="I10" s="118">
        <f>KarmaYem!I11</f>
        <v>14</v>
      </c>
      <c r="J10" s="66">
        <f>AP3</f>
        <v>7.9957140153700301</v>
      </c>
      <c r="K10" s="64">
        <f t="shared" si="4"/>
        <v>8.9672561772857762</v>
      </c>
      <c r="L10" s="65" t="str">
        <f t="shared" si="5"/>
        <v>TAMAM</v>
      </c>
      <c r="M10" s="92"/>
      <c r="N10" s="92"/>
      <c r="O10" s="92"/>
      <c r="P10" s="92"/>
      <c r="Q10" s="92"/>
      <c r="R10" s="92"/>
      <c r="S10" s="92"/>
      <c r="T10" s="92"/>
      <c r="U10" s="42"/>
      <c r="V10" s="84" t="str">
        <f>KarmaYem!B10</f>
        <v>KİREÇTAŞI</v>
      </c>
      <c r="W10" s="122">
        <f t="shared" si="27"/>
        <v>4.0794617545514473</v>
      </c>
      <c r="X10" s="27">
        <f t="shared" si="6"/>
        <v>100</v>
      </c>
      <c r="Y10" s="27">
        <f t="shared" si="7"/>
        <v>0</v>
      </c>
      <c r="Z10" s="27">
        <f t="shared" si="8"/>
        <v>0</v>
      </c>
      <c r="AA10" s="27">
        <f t="shared" si="9"/>
        <v>35</v>
      </c>
      <c r="AB10" s="27">
        <f t="shared" si="10"/>
        <v>0</v>
      </c>
      <c r="AC10" s="27">
        <f t="shared" si="11"/>
        <v>0.06</v>
      </c>
      <c r="AD10" s="27">
        <f t="shared" si="12"/>
        <v>0</v>
      </c>
      <c r="AE10" s="27">
        <f t="shared" si="13"/>
        <v>0</v>
      </c>
      <c r="AF10" s="27">
        <f t="shared" si="14"/>
        <v>0</v>
      </c>
      <c r="AG10" s="27">
        <f t="shared" si="15"/>
        <v>100</v>
      </c>
      <c r="AH10" s="27">
        <f t="shared" si="16"/>
        <v>0</v>
      </c>
      <c r="AI10" s="1"/>
      <c r="AJ10" s="12">
        <f t="shared" si="17"/>
        <v>4.0794617545514473</v>
      </c>
      <c r="AK10" s="12">
        <f t="shared" si="18"/>
        <v>0</v>
      </c>
      <c r="AL10" s="12">
        <f t="shared" si="19"/>
        <v>0</v>
      </c>
      <c r="AM10" s="12">
        <f t="shared" si="20"/>
        <v>1.4278116140930066</v>
      </c>
      <c r="AN10" s="12">
        <f t="shared" si="21"/>
        <v>0</v>
      </c>
      <c r="AO10" s="12">
        <f t="shared" si="22"/>
        <v>2.4476770527308684E-3</v>
      </c>
      <c r="AP10" s="12">
        <f t="shared" si="23"/>
        <v>0</v>
      </c>
      <c r="AQ10" s="12">
        <f t="shared" si="24"/>
        <v>0</v>
      </c>
      <c r="AR10" s="12">
        <f t="shared" si="25"/>
        <v>0</v>
      </c>
      <c r="AS10" s="12">
        <f t="shared" si="26"/>
        <v>4.0794617545514473</v>
      </c>
      <c r="AT10" s="85">
        <f t="shared" si="28"/>
        <v>0</v>
      </c>
      <c r="AU10" s="1"/>
      <c r="AV10" s="86"/>
      <c r="AW10" s="87"/>
      <c r="AX10" s="87"/>
      <c r="AY10" s="88"/>
      <c r="AZ10" s="90"/>
      <c r="BA10" s="90"/>
      <c r="BB10" s="90"/>
      <c r="BC10" s="90"/>
      <c r="BD10" s="90"/>
      <c r="BE10" s="87"/>
      <c r="BF10" s="87"/>
      <c r="BG10" s="87"/>
      <c r="BH10" s="87"/>
      <c r="BI10" s="1"/>
      <c r="BJ10" s="145" t="s">
        <v>73</v>
      </c>
      <c r="BK10" s="11">
        <v>89</v>
      </c>
      <c r="BL10" s="11">
        <v>24.7</v>
      </c>
      <c r="BM10" s="11">
        <v>2.98</v>
      </c>
      <c r="BN10" s="11">
        <v>0.12</v>
      </c>
      <c r="BO10" s="11">
        <v>0.45</v>
      </c>
      <c r="BP10" s="11">
        <v>0.01</v>
      </c>
      <c r="BQ10" s="11">
        <v>4.7</v>
      </c>
      <c r="BR10" s="11">
        <v>13.7</v>
      </c>
      <c r="BS10" s="11">
        <v>9.6999999999999993</v>
      </c>
      <c r="BT10" s="11">
        <v>4</v>
      </c>
      <c r="BU10" s="22">
        <v>70</v>
      </c>
      <c r="BV10" s="28">
        <v>0</v>
      </c>
      <c r="BW10" s="11">
        <v>15</v>
      </c>
      <c r="BX10" s="11">
        <v>25</v>
      </c>
      <c r="BY10" s="153">
        <v>1.2</v>
      </c>
      <c r="BZ10" s="152">
        <v>41</v>
      </c>
      <c r="CA10" s="153">
        <v>84.1</v>
      </c>
      <c r="CB10" s="43"/>
      <c r="DA10" s="52"/>
    </row>
    <row r="11" spans="1:105" ht="14.1" customHeight="1">
      <c r="A11" s="92">
        <f>KarmaYem!A11</f>
        <v>3</v>
      </c>
      <c r="B11" s="117" t="str">
        <f>KarmaYem!B11</f>
        <v>TUZ</v>
      </c>
      <c r="C11" s="114">
        <f>KarmaYem!C11</f>
        <v>0.94376893168733589</v>
      </c>
      <c r="D11" s="115">
        <f>KarmaYem!D11</f>
        <v>20</v>
      </c>
      <c r="E11" s="116">
        <f>KarmaYem!E11</f>
        <v>0.25</v>
      </c>
      <c r="F11" s="116">
        <f>KarmaYem!F11</f>
        <v>1</v>
      </c>
      <c r="G11" s="94" t="str">
        <f>AS4</f>
        <v>HK, %</v>
      </c>
      <c r="H11" s="42"/>
      <c r="I11" s="118">
        <f>KarmaYem!I12</f>
        <v>9</v>
      </c>
      <c r="J11" s="66">
        <f>AS3</f>
        <v>8.4527975767927419</v>
      </c>
      <c r="K11" s="64">
        <f>(100*J11)/$J$4</f>
        <v>9.4798789876845184</v>
      </c>
      <c r="L11" s="65" t="str">
        <f>X40</f>
        <v>TAMAM</v>
      </c>
      <c r="M11" s="92"/>
      <c r="N11" s="92"/>
      <c r="O11" s="92"/>
      <c r="P11" s="92"/>
      <c r="Q11" s="92"/>
      <c r="R11" s="92"/>
      <c r="S11" s="92"/>
      <c r="T11" s="92"/>
      <c r="U11" s="42"/>
      <c r="V11" s="84" t="str">
        <f>KarmaYem!B11</f>
        <v>TUZ</v>
      </c>
      <c r="W11" s="122">
        <f t="shared" si="27"/>
        <v>0.94376893168733589</v>
      </c>
      <c r="X11" s="27">
        <f t="shared" si="6"/>
        <v>100</v>
      </c>
      <c r="Y11" s="27">
        <f t="shared" si="7"/>
        <v>0</v>
      </c>
      <c r="Z11" s="27">
        <f t="shared" si="8"/>
        <v>0</v>
      </c>
      <c r="AA11" s="27">
        <f t="shared" si="9"/>
        <v>0</v>
      </c>
      <c r="AB11" s="27">
        <f t="shared" si="10"/>
        <v>0</v>
      </c>
      <c r="AC11" s="27">
        <f t="shared" si="11"/>
        <v>39.340000000000003</v>
      </c>
      <c r="AD11" s="27">
        <f t="shared" si="12"/>
        <v>0</v>
      </c>
      <c r="AE11" s="27">
        <f t="shared" si="13"/>
        <v>0</v>
      </c>
      <c r="AF11" s="27">
        <f t="shared" si="14"/>
        <v>0</v>
      </c>
      <c r="AG11" s="27">
        <f t="shared" si="15"/>
        <v>100</v>
      </c>
      <c r="AH11" s="27">
        <f t="shared" si="16"/>
        <v>0</v>
      </c>
      <c r="AI11" s="1"/>
      <c r="AJ11" s="12">
        <f t="shared" si="17"/>
        <v>0.94376893168733589</v>
      </c>
      <c r="AK11" s="12">
        <f t="shared" si="18"/>
        <v>0</v>
      </c>
      <c r="AL11" s="12">
        <f t="shared" si="19"/>
        <v>0</v>
      </c>
      <c r="AM11" s="12">
        <f t="shared" si="20"/>
        <v>0</v>
      </c>
      <c r="AN11" s="12">
        <f t="shared" si="21"/>
        <v>0</v>
      </c>
      <c r="AO11" s="12">
        <f t="shared" si="22"/>
        <v>0.37127869772579802</v>
      </c>
      <c r="AP11" s="12">
        <f t="shared" si="23"/>
        <v>0</v>
      </c>
      <c r="AQ11" s="12">
        <f t="shared" si="24"/>
        <v>0</v>
      </c>
      <c r="AR11" s="12">
        <f t="shared" si="25"/>
        <v>0</v>
      </c>
      <c r="AS11" s="12">
        <f t="shared" si="26"/>
        <v>0.94376893168733589</v>
      </c>
      <c r="AT11" s="85">
        <f t="shared" si="28"/>
        <v>0</v>
      </c>
      <c r="AU11" s="1"/>
      <c r="AV11" s="86"/>
      <c r="AW11" s="87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1"/>
      <c r="BJ11" s="145" t="s">
        <v>118</v>
      </c>
      <c r="BK11" s="23">
        <v>90</v>
      </c>
      <c r="BL11" s="23">
        <v>12.1</v>
      </c>
      <c r="BM11" s="23">
        <v>2.4500000000000002</v>
      </c>
      <c r="BN11" s="23">
        <v>0.75</v>
      </c>
      <c r="BO11" s="23">
        <v>0.14000000000000001</v>
      </c>
      <c r="BP11" s="22">
        <v>0</v>
      </c>
      <c r="BQ11" s="23">
        <v>41.7</v>
      </c>
      <c r="BR11" s="22">
        <v>0</v>
      </c>
      <c r="BS11" s="22">
        <v>0</v>
      </c>
      <c r="BT11" s="23">
        <v>3.5</v>
      </c>
      <c r="BU11" s="11">
        <v>45</v>
      </c>
      <c r="BV11" s="28">
        <v>0</v>
      </c>
      <c r="BW11" s="23">
        <v>10</v>
      </c>
      <c r="BX11" s="23">
        <v>22</v>
      </c>
      <c r="BY11" s="152">
        <f>0.53/0.89</f>
        <v>0.5955056179775281</v>
      </c>
      <c r="BZ11" s="158"/>
      <c r="CA11" s="152">
        <v>82</v>
      </c>
      <c r="CB11" s="43"/>
      <c r="DA11" s="52"/>
    </row>
    <row r="12" spans="1:105" ht="14.1" customHeight="1">
      <c r="A12" s="92">
        <f>KarmaYem!A12</f>
        <v>3</v>
      </c>
      <c r="B12" s="117" t="str">
        <f>KarmaYem!B12</f>
        <v>VİTAMİN-MİNERAL KARMASI</v>
      </c>
      <c r="C12" s="114">
        <f>KarmaYem!C12</f>
        <v>0.25</v>
      </c>
      <c r="D12" s="115">
        <f>KarmaYem!D12</f>
        <v>350</v>
      </c>
      <c r="E12" s="116">
        <f>KarmaYem!E12</f>
        <v>0.25</v>
      </c>
      <c r="F12" s="116">
        <f>KarmaYem!F12</f>
        <v>0.35</v>
      </c>
      <c r="G12" s="94" t="str">
        <f>AL34</f>
        <v>HY, %</v>
      </c>
      <c r="H12" s="119">
        <f>KarmaYem!H13</f>
        <v>0</v>
      </c>
      <c r="I12" s="119">
        <f>KarmaYem!I13</f>
        <v>0</v>
      </c>
      <c r="J12" s="66">
        <f>AM33</f>
        <v>2.4858107314943654</v>
      </c>
      <c r="K12" s="64">
        <f>(100*J12)/$J$4</f>
        <v>2.7878562933474971</v>
      </c>
      <c r="L12" s="65" t="str">
        <f>X41</f>
        <v/>
      </c>
      <c r="M12" s="92"/>
      <c r="N12" s="92"/>
      <c r="O12" s="92"/>
      <c r="P12" s="92"/>
      <c r="Q12" s="92"/>
      <c r="R12" s="92"/>
      <c r="S12" s="92"/>
      <c r="T12" s="92"/>
      <c r="U12" s="42"/>
      <c r="V12" s="84" t="str">
        <f>KarmaYem!B12</f>
        <v>VİTAMİN-MİNERAL KARMASI</v>
      </c>
      <c r="W12" s="122">
        <f t="shared" si="27"/>
        <v>0.25</v>
      </c>
      <c r="X12" s="27">
        <f t="shared" si="6"/>
        <v>100</v>
      </c>
      <c r="Y12" s="27">
        <f t="shared" si="7"/>
        <v>0</v>
      </c>
      <c r="Z12" s="27">
        <f t="shared" si="8"/>
        <v>0</v>
      </c>
      <c r="AA12" s="27">
        <f t="shared" si="9"/>
        <v>0</v>
      </c>
      <c r="AB12" s="27">
        <f t="shared" si="10"/>
        <v>0</v>
      </c>
      <c r="AC12" s="27">
        <f t="shared" si="11"/>
        <v>0</v>
      </c>
      <c r="AD12" s="27">
        <f t="shared" si="12"/>
        <v>0</v>
      </c>
      <c r="AE12" s="27">
        <f t="shared" si="13"/>
        <v>0</v>
      </c>
      <c r="AF12" s="27">
        <f t="shared" si="14"/>
        <v>0</v>
      </c>
      <c r="AG12" s="27">
        <f t="shared" si="15"/>
        <v>0</v>
      </c>
      <c r="AH12" s="27">
        <f t="shared" si="16"/>
        <v>0</v>
      </c>
      <c r="AI12" s="1"/>
      <c r="AJ12" s="12">
        <f t="shared" si="17"/>
        <v>0.25</v>
      </c>
      <c r="AK12" s="12">
        <f t="shared" si="18"/>
        <v>0</v>
      </c>
      <c r="AL12" s="12">
        <f t="shared" si="19"/>
        <v>0</v>
      </c>
      <c r="AM12" s="12">
        <f t="shared" si="20"/>
        <v>0</v>
      </c>
      <c r="AN12" s="12">
        <f t="shared" si="21"/>
        <v>0</v>
      </c>
      <c r="AO12" s="12">
        <f t="shared" si="22"/>
        <v>0</v>
      </c>
      <c r="AP12" s="12">
        <f t="shared" si="23"/>
        <v>0</v>
      </c>
      <c r="AQ12" s="12">
        <f t="shared" si="24"/>
        <v>0</v>
      </c>
      <c r="AR12" s="12">
        <f t="shared" si="25"/>
        <v>0</v>
      </c>
      <c r="AS12" s="12">
        <f t="shared" si="26"/>
        <v>0</v>
      </c>
      <c r="AT12" s="85">
        <f t="shared" si="28"/>
        <v>0</v>
      </c>
      <c r="AU12" s="1"/>
      <c r="AV12" s="86"/>
      <c r="AW12" s="87"/>
      <c r="AX12" s="87"/>
      <c r="AY12" s="88"/>
      <c r="AZ12" s="90"/>
      <c r="BA12" s="90"/>
      <c r="BB12" s="90"/>
      <c r="BC12" s="90"/>
      <c r="BD12" s="90"/>
      <c r="BE12" s="87"/>
      <c r="BF12" s="87"/>
      <c r="BG12" s="87"/>
      <c r="BH12" s="87"/>
      <c r="BI12" s="1"/>
      <c r="BJ12" s="145" t="s">
        <v>89</v>
      </c>
      <c r="BK12" s="23">
        <v>91</v>
      </c>
      <c r="BL12" s="23">
        <v>25.4</v>
      </c>
      <c r="BM12" s="23">
        <v>3.25</v>
      </c>
      <c r="BN12" s="23">
        <v>0.17</v>
      </c>
      <c r="BO12" s="23">
        <v>0.41</v>
      </c>
      <c r="BP12" s="23">
        <v>0.04</v>
      </c>
      <c r="BQ12" s="23">
        <v>6.5</v>
      </c>
      <c r="BR12" s="23">
        <v>12.7</v>
      </c>
      <c r="BS12" s="23">
        <v>7.2</v>
      </c>
      <c r="BT12" s="23">
        <v>3.1</v>
      </c>
      <c r="BU12" s="22">
        <v>85</v>
      </c>
      <c r="BV12" s="28">
        <v>0</v>
      </c>
      <c r="BW12" s="23">
        <v>20</v>
      </c>
      <c r="BX12" s="23">
        <v>22</v>
      </c>
      <c r="BY12" s="153">
        <v>1.4</v>
      </c>
      <c r="BZ12" s="158">
        <v>42.4</v>
      </c>
      <c r="CA12" s="153">
        <v>82.2</v>
      </c>
      <c r="CB12" s="43"/>
      <c r="DA12" s="52" t="s">
        <v>55</v>
      </c>
    </row>
    <row r="13" spans="1:105" ht="14.1" customHeight="1">
      <c r="A13" s="92">
        <f>KarmaYem!A13</f>
        <v>3</v>
      </c>
      <c r="B13" s="117" t="str">
        <f>KarmaYem!B13</f>
        <v>DİKALSİYUM FOSFAT (DCP)</v>
      </c>
      <c r="C13" s="114">
        <f>KarmaYem!C13</f>
        <v>-9.9999999997324451E-7</v>
      </c>
      <c r="D13" s="115">
        <f>KarmaYem!D13</f>
        <v>55</v>
      </c>
      <c r="E13" s="116">
        <f>KarmaYem!E13</f>
        <v>0</v>
      </c>
      <c r="F13" s="116">
        <f>KarmaYem!F13</f>
        <v>3</v>
      </c>
      <c r="G13" s="94" t="str">
        <f>AQ4</f>
        <v>NDF,%</v>
      </c>
      <c r="H13" s="42">
        <f>KarmaYem!H14</f>
        <v>0</v>
      </c>
      <c r="I13" s="70"/>
      <c r="J13" s="66">
        <f>AQ3</f>
        <v>21.372696882692331</v>
      </c>
      <c r="K13" s="64">
        <f t="shared" si="4"/>
        <v>23.969647711031815</v>
      </c>
      <c r="L13" s="42"/>
      <c r="M13" s="92"/>
      <c r="N13" s="92"/>
      <c r="O13" s="92"/>
      <c r="P13" s="92"/>
      <c r="Q13" s="92"/>
      <c r="R13" s="92"/>
      <c r="S13" s="92"/>
      <c r="T13" s="92"/>
      <c r="U13" s="42"/>
      <c r="V13" s="84" t="str">
        <f>KarmaYem!B13</f>
        <v>DİKALSİYUM FOSFAT (DCP)</v>
      </c>
      <c r="W13" s="122">
        <f t="shared" si="27"/>
        <v>-9.9999999997324451E-7</v>
      </c>
      <c r="X13" s="27">
        <f t="shared" si="6"/>
        <v>100</v>
      </c>
      <c r="Y13" s="27">
        <f t="shared" si="7"/>
        <v>0</v>
      </c>
      <c r="Z13" s="27">
        <f t="shared" si="8"/>
        <v>0</v>
      </c>
      <c r="AA13" s="27">
        <f t="shared" si="9"/>
        <v>24</v>
      </c>
      <c r="AB13" s="27">
        <f t="shared" si="10"/>
        <v>18</v>
      </c>
      <c r="AC13" s="27">
        <f t="shared" si="11"/>
        <v>0.03</v>
      </c>
      <c r="AD13" s="27">
        <f t="shared" si="12"/>
        <v>0</v>
      </c>
      <c r="AE13" s="27">
        <f t="shared" si="13"/>
        <v>0</v>
      </c>
      <c r="AF13" s="27">
        <f t="shared" si="14"/>
        <v>0</v>
      </c>
      <c r="AG13" s="27">
        <f t="shared" si="15"/>
        <v>100</v>
      </c>
      <c r="AH13" s="27">
        <f t="shared" si="16"/>
        <v>0</v>
      </c>
      <c r="AI13" s="1"/>
      <c r="AJ13" s="12">
        <f t="shared" si="17"/>
        <v>-9.9999999997324451E-7</v>
      </c>
      <c r="AK13" s="12">
        <f t="shared" si="18"/>
        <v>0</v>
      </c>
      <c r="AL13" s="12">
        <f t="shared" si="19"/>
        <v>0</v>
      </c>
      <c r="AM13" s="12">
        <f t="shared" si="20"/>
        <v>-2.3999999999357867E-7</v>
      </c>
      <c r="AN13" s="12">
        <f t="shared" si="21"/>
        <v>-1.7999999999518401E-7</v>
      </c>
      <c r="AO13" s="12">
        <f t="shared" si="22"/>
        <v>-2.9999999999197335E-10</v>
      </c>
      <c r="AP13" s="12">
        <f t="shared" si="23"/>
        <v>0</v>
      </c>
      <c r="AQ13" s="12">
        <f t="shared" si="24"/>
        <v>0</v>
      </c>
      <c r="AR13" s="12">
        <f t="shared" si="25"/>
        <v>0</v>
      </c>
      <c r="AS13" s="12">
        <f t="shared" si="26"/>
        <v>-9.9999999997324451E-7</v>
      </c>
      <c r="AT13" s="85">
        <f t="shared" si="28"/>
        <v>0</v>
      </c>
      <c r="AU13" s="1"/>
      <c r="AV13" s="86"/>
      <c r="AW13" s="87"/>
      <c r="AX13" s="87"/>
      <c r="AY13" s="88"/>
      <c r="AZ13" s="90"/>
      <c r="BA13" s="90"/>
      <c r="BB13" s="90"/>
      <c r="BC13" s="90"/>
      <c r="BD13" s="90"/>
      <c r="BE13" s="87"/>
      <c r="BF13" s="87"/>
      <c r="BG13" s="87"/>
      <c r="BH13" s="87"/>
      <c r="BI13" s="1"/>
      <c r="BJ13" s="145" t="s">
        <v>117</v>
      </c>
      <c r="BK13" s="23">
        <v>90</v>
      </c>
      <c r="BL13" s="22">
        <v>0.3</v>
      </c>
      <c r="BM13" s="22">
        <v>1.1599999999999999</v>
      </c>
      <c r="BN13" s="22">
        <v>0</v>
      </c>
      <c r="BO13" s="22">
        <v>0</v>
      </c>
      <c r="BP13" s="22">
        <v>0</v>
      </c>
      <c r="BQ13" s="22">
        <v>79.400000000000006</v>
      </c>
      <c r="BR13" s="22">
        <v>94.39</v>
      </c>
      <c r="BS13" s="22">
        <v>83.04</v>
      </c>
      <c r="BT13" s="22">
        <v>0.8</v>
      </c>
      <c r="BU13" s="11">
        <v>8</v>
      </c>
      <c r="BV13" s="28">
        <v>0</v>
      </c>
      <c r="BW13" s="22">
        <v>2</v>
      </c>
      <c r="BX13" s="109">
        <v>80</v>
      </c>
      <c r="BY13" s="152">
        <v>0</v>
      </c>
      <c r="BZ13" s="159"/>
      <c r="CA13" s="152"/>
      <c r="CB13" s="43"/>
      <c r="DA13" s="52" t="s">
        <v>54</v>
      </c>
    </row>
    <row r="14" spans="1:105" ht="14.1" customHeight="1">
      <c r="A14" s="92">
        <f>KarmaYem!A14</f>
        <v>0</v>
      </c>
      <c r="B14" s="117">
        <f>KarmaYem!B14</f>
        <v>0</v>
      </c>
      <c r="C14" s="114">
        <f>KarmaYem!C14</f>
        <v>0</v>
      </c>
      <c r="D14" s="115">
        <f>KarmaYem!D14</f>
        <v>0</v>
      </c>
      <c r="E14" s="116">
        <f>KarmaYem!E14</f>
        <v>0</v>
      </c>
      <c r="F14" s="116">
        <f>KarmaYem!F14</f>
        <v>0</v>
      </c>
      <c r="G14" s="94" t="str">
        <f>AR4</f>
        <v>ADF,%</v>
      </c>
      <c r="H14" s="42">
        <f>KarmaYem!H15</f>
        <v>0</v>
      </c>
      <c r="I14" s="71"/>
      <c r="J14" s="66">
        <f>AR3</f>
        <v>9.3992796801642271</v>
      </c>
      <c r="K14" s="64">
        <f t="shared" si="4"/>
        <v>10.541366113391279</v>
      </c>
      <c r="L14" s="42"/>
      <c r="M14" s="92"/>
      <c r="N14" s="92"/>
      <c r="O14" s="92"/>
      <c r="P14" s="92"/>
      <c r="Q14" s="92"/>
      <c r="R14" s="92"/>
      <c r="S14" s="92"/>
      <c r="T14" s="92"/>
      <c r="U14" s="42"/>
      <c r="V14" s="84">
        <f>KarmaYem!B14</f>
        <v>0</v>
      </c>
      <c r="W14" s="122">
        <f t="shared" si="27"/>
        <v>0</v>
      </c>
      <c r="X14" s="27">
        <f t="shared" si="6"/>
        <v>0</v>
      </c>
      <c r="Y14" s="27">
        <f t="shared" si="7"/>
        <v>0</v>
      </c>
      <c r="Z14" s="27">
        <f t="shared" si="8"/>
        <v>0</v>
      </c>
      <c r="AA14" s="27">
        <f t="shared" si="9"/>
        <v>0</v>
      </c>
      <c r="AB14" s="27">
        <f t="shared" si="10"/>
        <v>0</v>
      </c>
      <c r="AC14" s="27">
        <f t="shared" si="11"/>
        <v>0</v>
      </c>
      <c r="AD14" s="27">
        <f t="shared" si="12"/>
        <v>0</v>
      </c>
      <c r="AE14" s="27">
        <f t="shared" si="13"/>
        <v>0</v>
      </c>
      <c r="AF14" s="27">
        <f t="shared" si="14"/>
        <v>0</v>
      </c>
      <c r="AG14" s="27">
        <f t="shared" si="15"/>
        <v>0</v>
      </c>
      <c r="AH14" s="27">
        <f t="shared" si="16"/>
        <v>0</v>
      </c>
      <c r="AI14" s="1"/>
      <c r="AJ14" s="12">
        <f t="shared" si="17"/>
        <v>0</v>
      </c>
      <c r="AK14" s="12">
        <f t="shared" si="18"/>
        <v>0</v>
      </c>
      <c r="AL14" s="12">
        <f t="shared" si="19"/>
        <v>0</v>
      </c>
      <c r="AM14" s="12">
        <f t="shared" si="20"/>
        <v>0</v>
      </c>
      <c r="AN14" s="12">
        <f t="shared" si="21"/>
        <v>0</v>
      </c>
      <c r="AO14" s="12">
        <f t="shared" si="22"/>
        <v>0</v>
      </c>
      <c r="AP14" s="12">
        <f t="shared" si="23"/>
        <v>0</v>
      </c>
      <c r="AQ14" s="12">
        <f t="shared" si="24"/>
        <v>0</v>
      </c>
      <c r="AR14" s="12">
        <f t="shared" si="25"/>
        <v>0</v>
      </c>
      <c r="AS14" s="12">
        <f t="shared" si="26"/>
        <v>0</v>
      </c>
      <c r="AT14" s="85">
        <f t="shared" si="28"/>
        <v>0</v>
      </c>
      <c r="AU14" s="1"/>
      <c r="AV14" s="5" t="s">
        <v>85</v>
      </c>
      <c r="AW14" s="7"/>
      <c r="AX14" s="7"/>
      <c r="AY14" s="29"/>
      <c r="AZ14" s="15"/>
      <c r="BA14" s="15"/>
      <c r="BB14" s="15"/>
      <c r="BC14" s="15"/>
      <c r="BD14" s="15"/>
      <c r="BE14" s="7"/>
      <c r="BF14" s="7"/>
      <c r="BG14" s="7"/>
      <c r="BH14" s="7"/>
      <c r="BI14" s="1"/>
      <c r="BJ14" s="145" t="s">
        <v>92</v>
      </c>
      <c r="BK14" s="22">
        <v>92</v>
      </c>
      <c r="BL14" s="22">
        <v>29.4</v>
      </c>
      <c r="BM14" s="22">
        <v>2.5299999999999998</v>
      </c>
      <c r="BN14" s="22">
        <v>0.33</v>
      </c>
      <c r="BO14" s="22">
        <v>0.55000000000000004</v>
      </c>
      <c r="BP14" s="22">
        <v>0.72</v>
      </c>
      <c r="BQ14" s="22">
        <v>14.4</v>
      </c>
      <c r="BR14" s="22">
        <v>47.4</v>
      </c>
      <c r="BS14" s="22">
        <v>22.2</v>
      </c>
      <c r="BT14" s="22">
        <v>4.3</v>
      </c>
      <c r="BU14" s="11">
        <v>90</v>
      </c>
      <c r="BV14" s="28">
        <v>0</v>
      </c>
      <c r="BW14" s="22">
        <v>5</v>
      </c>
      <c r="BX14" s="22">
        <v>52.05</v>
      </c>
      <c r="BY14" s="152">
        <v>5.2</v>
      </c>
      <c r="BZ14" s="153">
        <v>8.3000000000000007</v>
      </c>
      <c r="CA14" s="152">
        <v>71.3</v>
      </c>
      <c r="CB14" s="43"/>
      <c r="DA14" s="52"/>
    </row>
    <row r="15" spans="1:105" ht="14.1" customHeight="1">
      <c r="A15" s="92">
        <f>KarmaYem!A15</f>
        <v>0</v>
      </c>
      <c r="B15" s="117">
        <f>KarmaYem!B15</f>
        <v>0</v>
      </c>
      <c r="C15" s="114">
        <f>KarmaYem!C15</f>
        <v>0</v>
      </c>
      <c r="D15" s="115">
        <f>KarmaYem!D15</f>
        <v>0</v>
      </c>
      <c r="E15" s="116">
        <f>KarmaYem!E15</f>
        <v>0</v>
      </c>
      <c r="F15" s="116">
        <f>KarmaYem!F15</f>
        <v>0</v>
      </c>
      <c r="G15" s="94" t="s">
        <v>289</v>
      </c>
      <c r="H15" s="42"/>
      <c r="I15" s="42"/>
      <c r="J15" s="66">
        <f>AT3</f>
        <v>22.302164469829997</v>
      </c>
      <c r="K15" s="64">
        <f t="shared" si="4"/>
        <v>25.012052922914748</v>
      </c>
      <c r="L15" s="42"/>
      <c r="M15" s="92"/>
      <c r="N15" s="92"/>
      <c r="O15" s="92"/>
      <c r="P15" s="92"/>
      <c r="Q15" s="92"/>
      <c r="R15" s="92"/>
      <c r="S15" s="92"/>
      <c r="T15" s="92"/>
      <c r="U15" s="42"/>
      <c r="V15" s="84">
        <f>KarmaYem!B15</f>
        <v>0</v>
      </c>
      <c r="W15" s="122">
        <f t="shared" si="27"/>
        <v>0</v>
      </c>
      <c r="X15" s="27">
        <f t="shared" si="6"/>
        <v>0</v>
      </c>
      <c r="Y15" s="27">
        <f t="shared" si="7"/>
        <v>0</v>
      </c>
      <c r="Z15" s="27">
        <f t="shared" si="8"/>
        <v>0</v>
      </c>
      <c r="AA15" s="27">
        <f t="shared" si="9"/>
        <v>0</v>
      </c>
      <c r="AB15" s="27">
        <f t="shared" si="10"/>
        <v>0</v>
      </c>
      <c r="AC15" s="27">
        <f t="shared" si="11"/>
        <v>0</v>
      </c>
      <c r="AD15" s="27">
        <f t="shared" si="12"/>
        <v>0</v>
      </c>
      <c r="AE15" s="27">
        <f t="shared" si="13"/>
        <v>0</v>
      </c>
      <c r="AF15" s="27">
        <f t="shared" si="14"/>
        <v>0</v>
      </c>
      <c r="AG15" s="27">
        <f t="shared" si="15"/>
        <v>0</v>
      </c>
      <c r="AH15" s="27">
        <f t="shared" si="16"/>
        <v>0</v>
      </c>
      <c r="AI15" s="1"/>
      <c r="AJ15" s="12">
        <f t="shared" si="17"/>
        <v>0</v>
      </c>
      <c r="AK15" s="12">
        <f t="shared" si="18"/>
        <v>0</v>
      </c>
      <c r="AL15" s="12">
        <f t="shared" si="19"/>
        <v>0</v>
      </c>
      <c r="AM15" s="12">
        <f t="shared" si="20"/>
        <v>0</v>
      </c>
      <c r="AN15" s="12">
        <f t="shared" si="21"/>
        <v>0</v>
      </c>
      <c r="AO15" s="12">
        <f t="shared" si="22"/>
        <v>0</v>
      </c>
      <c r="AP15" s="12">
        <f t="shared" si="23"/>
        <v>0</v>
      </c>
      <c r="AQ15" s="12">
        <f t="shared" si="24"/>
        <v>0</v>
      </c>
      <c r="AR15" s="12">
        <f t="shared" si="25"/>
        <v>0</v>
      </c>
      <c r="AS15" s="12">
        <f t="shared" si="26"/>
        <v>0</v>
      </c>
      <c r="AT15" s="85">
        <f t="shared" si="28"/>
        <v>0</v>
      </c>
      <c r="AU15" s="1"/>
      <c r="AV15" s="86" t="s">
        <v>86</v>
      </c>
      <c r="AW15" s="87">
        <v>88</v>
      </c>
      <c r="AX15" s="87">
        <v>18</v>
      </c>
      <c r="AY15" s="88">
        <v>2.8</v>
      </c>
      <c r="AZ15" s="90">
        <v>1</v>
      </c>
      <c r="BA15" s="90">
        <v>2</v>
      </c>
      <c r="BB15" s="90">
        <v>0.5</v>
      </c>
      <c r="BC15" s="90">
        <v>0.1</v>
      </c>
      <c r="BD15" s="90">
        <v>0.4</v>
      </c>
      <c r="BE15" s="87">
        <v>12</v>
      </c>
      <c r="BF15" s="87"/>
      <c r="BG15" s="87"/>
      <c r="BH15" s="87">
        <v>8</v>
      </c>
      <c r="BI15" s="1"/>
      <c r="BJ15" s="145" t="s">
        <v>34</v>
      </c>
      <c r="BK15" s="11">
        <v>88</v>
      </c>
      <c r="BL15" s="11">
        <v>18.600000000000001</v>
      </c>
      <c r="BM15" s="11">
        <v>3.11</v>
      </c>
      <c r="BN15" s="11">
        <v>0.12</v>
      </c>
      <c r="BO15" s="11">
        <v>0.92</v>
      </c>
      <c r="BP15" s="23">
        <v>0.01</v>
      </c>
      <c r="BQ15" s="11">
        <v>7.4</v>
      </c>
      <c r="BR15" s="23">
        <v>37</v>
      </c>
      <c r="BS15" s="23">
        <v>10</v>
      </c>
      <c r="BT15" s="23">
        <v>5.3</v>
      </c>
      <c r="BU15" s="22">
        <v>70</v>
      </c>
      <c r="BV15" s="28">
        <v>0</v>
      </c>
      <c r="BW15" s="11">
        <v>20</v>
      </c>
      <c r="BX15" s="11">
        <v>20.7</v>
      </c>
      <c r="BY15" s="153">
        <v>4.5</v>
      </c>
      <c r="BZ15" s="152">
        <v>20</v>
      </c>
      <c r="CA15" s="153">
        <v>73.3</v>
      </c>
      <c r="CB15" s="43"/>
      <c r="DA15" s="52"/>
    </row>
    <row r="16" spans="1:105" ht="14.1" customHeight="1">
      <c r="A16" s="92">
        <f>KarmaYem!A16</f>
        <v>0</v>
      </c>
      <c r="B16" s="117">
        <f>KarmaYem!B16</f>
        <v>0</v>
      </c>
      <c r="C16" s="114">
        <f>KarmaYem!C16</f>
        <v>0</v>
      </c>
      <c r="D16" s="115">
        <f>KarmaYem!D16</f>
        <v>0</v>
      </c>
      <c r="E16" s="116">
        <f>KarmaYem!E16</f>
        <v>0</v>
      </c>
      <c r="F16" s="116">
        <f>KarmaYem!F16</f>
        <v>0</v>
      </c>
      <c r="G16" s="94" t="str">
        <f>AN34</f>
        <v>Nişasta, %</v>
      </c>
      <c r="H16" s="42"/>
      <c r="I16" s="42"/>
      <c r="J16" s="66">
        <f>AO33</f>
        <v>38.284759483982953</v>
      </c>
      <c r="K16" s="64">
        <f t="shared" si="4"/>
        <v>42.936658979887049</v>
      </c>
      <c r="L16" s="42"/>
      <c r="M16" s="92"/>
      <c r="N16" s="92"/>
      <c r="O16" s="92"/>
      <c r="P16" s="92"/>
      <c r="Q16" s="92"/>
      <c r="R16" s="92"/>
      <c r="S16" s="92"/>
      <c r="T16" s="92"/>
      <c r="U16" s="42"/>
      <c r="V16" s="84">
        <f>KarmaYem!B16</f>
        <v>0</v>
      </c>
      <c r="W16" s="122">
        <f t="shared" si="27"/>
        <v>0</v>
      </c>
      <c r="X16" s="27">
        <f t="shared" si="6"/>
        <v>0</v>
      </c>
      <c r="Y16" s="27">
        <f t="shared" si="7"/>
        <v>0</v>
      </c>
      <c r="Z16" s="27">
        <f t="shared" si="8"/>
        <v>0</v>
      </c>
      <c r="AA16" s="27">
        <f t="shared" si="9"/>
        <v>0</v>
      </c>
      <c r="AB16" s="27">
        <f t="shared" si="10"/>
        <v>0</v>
      </c>
      <c r="AC16" s="27">
        <f t="shared" si="11"/>
        <v>0</v>
      </c>
      <c r="AD16" s="27">
        <f t="shared" si="12"/>
        <v>0</v>
      </c>
      <c r="AE16" s="27">
        <f t="shared" si="13"/>
        <v>0</v>
      </c>
      <c r="AF16" s="27">
        <f t="shared" si="14"/>
        <v>0</v>
      </c>
      <c r="AG16" s="27">
        <f t="shared" si="15"/>
        <v>0</v>
      </c>
      <c r="AH16" s="27">
        <f t="shared" si="16"/>
        <v>0</v>
      </c>
      <c r="AI16" s="1"/>
      <c r="AJ16" s="12">
        <f t="shared" si="17"/>
        <v>0</v>
      </c>
      <c r="AK16" s="12">
        <f t="shared" si="18"/>
        <v>0</v>
      </c>
      <c r="AL16" s="12">
        <f t="shared" si="19"/>
        <v>0</v>
      </c>
      <c r="AM16" s="12">
        <f t="shared" si="20"/>
        <v>0</v>
      </c>
      <c r="AN16" s="12">
        <f t="shared" si="21"/>
        <v>0</v>
      </c>
      <c r="AO16" s="12">
        <f t="shared" si="22"/>
        <v>0</v>
      </c>
      <c r="AP16" s="12">
        <f t="shared" si="23"/>
        <v>0</v>
      </c>
      <c r="AQ16" s="12">
        <f t="shared" si="24"/>
        <v>0</v>
      </c>
      <c r="AR16" s="12">
        <f t="shared" si="25"/>
        <v>0</v>
      </c>
      <c r="AS16" s="12">
        <f t="shared" si="26"/>
        <v>0</v>
      </c>
      <c r="AT16" s="85">
        <f t="shared" si="28"/>
        <v>0</v>
      </c>
      <c r="AU16" s="1"/>
      <c r="AV16" s="86" t="s">
        <v>87</v>
      </c>
      <c r="AW16" s="87">
        <v>88</v>
      </c>
      <c r="AX16" s="87">
        <v>17</v>
      </c>
      <c r="AY16" s="88">
        <v>2.6</v>
      </c>
      <c r="AZ16" s="90">
        <v>1</v>
      </c>
      <c r="BA16" s="90">
        <v>2</v>
      </c>
      <c r="BB16" s="90">
        <v>0.5</v>
      </c>
      <c r="BC16" s="90">
        <v>0.1</v>
      </c>
      <c r="BD16" s="90">
        <v>0.4</v>
      </c>
      <c r="BE16" s="87">
        <v>12</v>
      </c>
      <c r="BF16" s="87"/>
      <c r="BG16" s="87"/>
      <c r="BH16" s="87">
        <v>10</v>
      </c>
      <c r="BI16" s="1"/>
      <c r="BJ16" s="145" t="s">
        <v>75</v>
      </c>
      <c r="BK16" s="22">
        <v>89</v>
      </c>
      <c r="BL16" s="22">
        <v>17.100000000000001</v>
      </c>
      <c r="BM16" s="22">
        <v>2.57</v>
      </c>
      <c r="BN16" s="23">
        <v>0.13</v>
      </c>
      <c r="BO16" s="23">
        <v>1.38</v>
      </c>
      <c r="BP16" s="23">
        <v>0.06</v>
      </c>
      <c r="BQ16" s="23">
        <v>11.3</v>
      </c>
      <c r="BR16" s="23">
        <v>45.9</v>
      </c>
      <c r="BS16" s="23">
        <v>13.5</v>
      </c>
      <c r="BT16" s="23">
        <v>6.7</v>
      </c>
      <c r="BU16" s="22">
        <v>55</v>
      </c>
      <c r="BV16" s="28">
        <v>0</v>
      </c>
      <c r="BW16" s="23">
        <v>20</v>
      </c>
      <c r="BX16" s="23">
        <v>17.649999999999999</v>
      </c>
      <c r="BY16" s="153">
        <v>4.3</v>
      </c>
      <c r="BZ16" s="158">
        <v>14</v>
      </c>
      <c r="CA16" s="153">
        <v>70</v>
      </c>
      <c r="CB16" s="43"/>
      <c r="DA16" s="52"/>
    </row>
    <row r="17" spans="1:105" ht="14.1" customHeight="1">
      <c r="A17" s="92">
        <f>KarmaYem!A17</f>
        <v>0</v>
      </c>
      <c r="B17" s="117">
        <f>KarmaYem!B17</f>
        <v>0</v>
      </c>
      <c r="C17" s="114">
        <f>KarmaYem!C17</f>
        <v>0</v>
      </c>
      <c r="D17" s="115">
        <f>KarmaYem!D17</f>
        <v>0</v>
      </c>
      <c r="E17" s="116">
        <f>KarmaYem!E17</f>
        <v>0</v>
      </c>
      <c r="F17" s="116">
        <f>KarmaYem!F17</f>
        <v>0</v>
      </c>
      <c r="G17" s="94" t="str">
        <f>AP34</f>
        <v>TSBM, %</v>
      </c>
      <c r="H17" s="42"/>
      <c r="I17" s="42"/>
      <c r="J17" s="66">
        <f>AQ33</f>
        <v>65.369362179105252</v>
      </c>
      <c r="K17" s="64">
        <f t="shared" si="4"/>
        <v>73.31225399995563</v>
      </c>
      <c r="L17" s="42"/>
      <c r="M17" s="92"/>
      <c r="N17" s="92"/>
      <c r="O17" s="92"/>
      <c r="P17" s="92"/>
      <c r="Q17" s="92"/>
      <c r="R17" s="92"/>
      <c r="S17" s="92"/>
      <c r="T17" s="92"/>
      <c r="U17" s="42"/>
      <c r="V17" s="84">
        <f>KarmaYem!B17</f>
        <v>0</v>
      </c>
      <c r="W17" s="122">
        <f t="shared" si="27"/>
        <v>0</v>
      </c>
      <c r="X17" s="27">
        <f t="shared" si="6"/>
        <v>0</v>
      </c>
      <c r="Y17" s="27">
        <f t="shared" si="7"/>
        <v>0</v>
      </c>
      <c r="Z17" s="27">
        <f t="shared" si="8"/>
        <v>0</v>
      </c>
      <c r="AA17" s="27">
        <f t="shared" si="9"/>
        <v>0</v>
      </c>
      <c r="AB17" s="27">
        <f t="shared" si="10"/>
        <v>0</v>
      </c>
      <c r="AC17" s="27">
        <f t="shared" si="11"/>
        <v>0</v>
      </c>
      <c r="AD17" s="27">
        <f t="shared" si="12"/>
        <v>0</v>
      </c>
      <c r="AE17" s="27">
        <f t="shared" si="13"/>
        <v>0</v>
      </c>
      <c r="AF17" s="27">
        <f t="shared" si="14"/>
        <v>0</v>
      </c>
      <c r="AG17" s="27">
        <f t="shared" si="15"/>
        <v>0</v>
      </c>
      <c r="AH17" s="27">
        <f t="shared" si="16"/>
        <v>0</v>
      </c>
      <c r="AI17" s="1"/>
      <c r="AJ17" s="12">
        <f t="shared" si="17"/>
        <v>0</v>
      </c>
      <c r="AK17" s="12">
        <f t="shared" si="18"/>
        <v>0</v>
      </c>
      <c r="AL17" s="12">
        <f t="shared" si="19"/>
        <v>0</v>
      </c>
      <c r="AM17" s="12">
        <f t="shared" si="20"/>
        <v>0</v>
      </c>
      <c r="AN17" s="12">
        <f t="shared" si="21"/>
        <v>0</v>
      </c>
      <c r="AO17" s="12">
        <f t="shared" si="22"/>
        <v>0</v>
      </c>
      <c r="AP17" s="12">
        <f t="shared" si="23"/>
        <v>0</v>
      </c>
      <c r="AQ17" s="12">
        <f t="shared" si="24"/>
        <v>0</v>
      </c>
      <c r="AR17" s="12">
        <f t="shared" si="25"/>
        <v>0</v>
      </c>
      <c r="AS17" s="12">
        <f t="shared" si="26"/>
        <v>0</v>
      </c>
      <c r="AT17" s="85">
        <f t="shared" si="28"/>
        <v>0</v>
      </c>
      <c r="AU17" s="1"/>
      <c r="AV17" s="86" t="s">
        <v>132</v>
      </c>
      <c r="AW17" s="87">
        <v>88</v>
      </c>
      <c r="AX17" s="87">
        <v>12</v>
      </c>
      <c r="AY17" s="88">
        <v>2.5</v>
      </c>
      <c r="AZ17" s="90">
        <v>1</v>
      </c>
      <c r="BA17" s="90">
        <v>2</v>
      </c>
      <c r="BB17" s="90">
        <v>0.5</v>
      </c>
      <c r="BC17" s="90">
        <v>0.3</v>
      </c>
      <c r="BD17" s="90">
        <v>0.6</v>
      </c>
      <c r="BE17" s="87">
        <v>14</v>
      </c>
      <c r="BF17" s="87"/>
      <c r="BG17" s="87"/>
      <c r="BH17" s="87">
        <v>9</v>
      </c>
      <c r="BI17" s="1"/>
      <c r="BJ17" s="145" t="s">
        <v>90</v>
      </c>
      <c r="BK17" s="23">
        <v>89</v>
      </c>
      <c r="BL17" s="23">
        <v>18.399999999999999</v>
      </c>
      <c r="BM17" s="23">
        <v>2.97</v>
      </c>
      <c r="BN17" s="23">
        <v>0.13</v>
      </c>
      <c r="BO17" s="23">
        <v>0.99</v>
      </c>
      <c r="BP17" s="23">
        <v>0.01</v>
      </c>
      <c r="BQ17" s="23">
        <v>8.1999999999999993</v>
      </c>
      <c r="BR17" s="23">
        <v>37</v>
      </c>
      <c r="BS17" s="23">
        <v>10</v>
      </c>
      <c r="BT17" s="23">
        <v>5.3</v>
      </c>
      <c r="BU17" s="22">
        <v>58</v>
      </c>
      <c r="BV17" s="28">
        <v>0</v>
      </c>
      <c r="BW17" s="23">
        <v>20</v>
      </c>
      <c r="BX17" s="23">
        <v>20.7</v>
      </c>
      <c r="BY17" s="153">
        <v>4.5</v>
      </c>
      <c r="BZ17" s="158">
        <v>20</v>
      </c>
      <c r="CA17" s="153">
        <v>73.3</v>
      </c>
      <c r="CB17" s="43"/>
      <c r="DA17" s="52"/>
    </row>
    <row r="18" spans="1:105" ht="14.1" customHeight="1">
      <c r="A18" s="92">
        <f>KarmaYem!A18</f>
        <v>0</v>
      </c>
      <c r="B18" s="117">
        <f>KarmaYem!B18</f>
        <v>0</v>
      </c>
      <c r="C18" s="114">
        <f>KarmaYem!C18</f>
        <v>0</v>
      </c>
      <c r="D18" s="115">
        <f>KarmaYem!D18</f>
        <v>0</v>
      </c>
      <c r="E18" s="116">
        <f>KarmaYem!E18</f>
        <v>0</v>
      </c>
      <c r="F18" s="116">
        <f>KarmaYem!F18</f>
        <v>0</v>
      </c>
      <c r="G18" s="42"/>
      <c r="H18" s="42"/>
      <c r="I18" s="42"/>
      <c r="J18" s="42"/>
      <c r="K18" s="42"/>
      <c r="L18" s="42"/>
      <c r="M18" s="92"/>
      <c r="N18" s="92"/>
      <c r="O18" s="92"/>
      <c r="P18" s="92"/>
      <c r="Q18" s="92"/>
      <c r="R18" s="92"/>
      <c r="S18" s="92"/>
      <c r="T18" s="92"/>
      <c r="U18" s="42"/>
      <c r="V18" s="84">
        <f>KarmaYem!B18</f>
        <v>0</v>
      </c>
      <c r="W18" s="122">
        <f t="shared" si="27"/>
        <v>0</v>
      </c>
      <c r="X18" s="27">
        <f t="shared" si="6"/>
        <v>0</v>
      </c>
      <c r="Y18" s="27">
        <f t="shared" si="7"/>
        <v>0</v>
      </c>
      <c r="Z18" s="27">
        <f t="shared" si="8"/>
        <v>0</v>
      </c>
      <c r="AA18" s="27">
        <f t="shared" si="9"/>
        <v>0</v>
      </c>
      <c r="AB18" s="27">
        <f t="shared" si="10"/>
        <v>0</v>
      </c>
      <c r="AC18" s="27">
        <f t="shared" si="11"/>
        <v>0</v>
      </c>
      <c r="AD18" s="27">
        <f t="shared" si="12"/>
        <v>0</v>
      </c>
      <c r="AE18" s="27">
        <f t="shared" si="13"/>
        <v>0</v>
      </c>
      <c r="AF18" s="27">
        <f t="shared" si="14"/>
        <v>0</v>
      </c>
      <c r="AG18" s="27">
        <f t="shared" si="15"/>
        <v>0</v>
      </c>
      <c r="AH18" s="27">
        <f t="shared" si="16"/>
        <v>0</v>
      </c>
      <c r="AI18" s="1"/>
      <c r="AJ18" s="12">
        <f t="shared" si="17"/>
        <v>0</v>
      </c>
      <c r="AK18" s="12">
        <f t="shared" si="18"/>
        <v>0</v>
      </c>
      <c r="AL18" s="12">
        <f t="shared" si="19"/>
        <v>0</v>
      </c>
      <c r="AM18" s="12">
        <f t="shared" si="20"/>
        <v>0</v>
      </c>
      <c r="AN18" s="12">
        <f t="shared" si="21"/>
        <v>0</v>
      </c>
      <c r="AO18" s="12">
        <f t="shared" si="22"/>
        <v>0</v>
      </c>
      <c r="AP18" s="12">
        <f t="shared" si="23"/>
        <v>0</v>
      </c>
      <c r="AQ18" s="12">
        <f t="shared" si="24"/>
        <v>0</v>
      </c>
      <c r="AR18" s="12">
        <f t="shared" si="25"/>
        <v>0</v>
      </c>
      <c r="AS18" s="12">
        <f t="shared" si="26"/>
        <v>0</v>
      </c>
      <c r="AT18" s="85">
        <f t="shared" si="28"/>
        <v>0</v>
      </c>
      <c r="AU18" s="1"/>
      <c r="AV18" s="86" t="s">
        <v>148</v>
      </c>
      <c r="AW18" s="87">
        <v>88</v>
      </c>
      <c r="AX18" s="87">
        <v>16</v>
      </c>
      <c r="AY18" s="88">
        <v>2.4</v>
      </c>
      <c r="AZ18" s="90">
        <v>0.8</v>
      </c>
      <c r="BA18" s="90">
        <v>1.5</v>
      </c>
      <c r="BB18" s="90">
        <v>0.5</v>
      </c>
      <c r="BC18" s="90">
        <v>0.2</v>
      </c>
      <c r="BD18" s="90">
        <v>0.4</v>
      </c>
      <c r="BE18" s="87">
        <v>14</v>
      </c>
      <c r="BF18" s="87"/>
      <c r="BG18" s="87"/>
      <c r="BH18" s="87">
        <v>9</v>
      </c>
      <c r="BI18" s="1"/>
      <c r="BJ18" s="145" t="s">
        <v>76</v>
      </c>
      <c r="BK18" s="11">
        <v>88</v>
      </c>
      <c r="BL18" s="11">
        <v>17.399999999999999</v>
      </c>
      <c r="BM18" s="11">
        <v>3.38</v>
      </c>
      <c r="BN18" s="11">
        <v>0.05</v>
      </c>
      <c r="BO18" s="11">
        <v>0.55000000000000004</v>
      </c>
      <c r="BP18" s="11">
        <v>0.02</v>
      </c>
      <c r="BQ18" s="11">
        <v>2.7</v>
      </c>
      <c r="BR18" s="11">
        <v>20</v>
      </c>
      <c r="BS18" s="11">
        <v>6</v>
      </c>
      <c r="BT18" s="11">
        <v>2.7</v>
      </c>
      <c r="BU18" s="22">
        <v>75</v>
      </c>
      <c r="BV18" s="28">
        <v>0</v>
      </c>
      <c r="BW18" s="11">
        <v>10</v>
      </c>
      <c r="BX18" s="11">
        <v>20.7</v>
      </c>
      <c r="BY18" s="153">
        <v>3.8</v>
      </c>
      <c r="BZ18" s="152">
        <v>48.2</v>
      </c>
      <c r="CA18" s="153">
        <v>87</v>
      </c>
      <c r="CB18" s="43"/>
      <c r="DA18" s="52"/>
    </row>
    <row r="19" spans="1:105" ht="14.1" customHeight="1">
      <c r="A19" s="92">
        <f>KarmaYem!A19</f>
        <v>0</v>
      </c>
      <c r="B19" s="117">
        <f>KarmaYem!B19</f>
        <v>0</v>
      </c>
      <c r="C19" s="114">
        <f>KarmaYem!C19</f>
        <v>0</v>
      </c>
      <c r="D19" s="115">
        <f>KarmaYem!D19</f>
        <v>0</v>
      </c>
      <c r="E19" s="116">
        <f>KarmaYem!E19</f>
        <v>0</v>
      </c>
      <c r="F19" s="116">
        <f>KarmaYem!F19</f>
        <v>0</v>
      </c>
      <c r="G19" s="42"/>
      <c r="H19" s="42"/>
      <c r="I19" s="42"/>
      <c r="J19" s="42"/>
      <c r="K19" s="42"/>
      <c r="L19" s="42"/>
      <c r="M19" s="92"/>
      <c r="N19" s="92"/>
      <c r="O19" s="92"/>
      <c r="P19" s="92"/>
      <c r="Q19" s="92"/>
      <c r="R19" s="92"/>
      <c r="S19" s="92"/>
      <c r="T19" s="92"/>
      <c r="U19" s="42"/>
      <c r="V19" s="84">
        <f>KarmaYem!B19</f>
        <v>0</v>
      </c>
      <c r="W19" s="122">
        <f t="shared" si="27"/>
        <v>0</v>
      </c>
      <c r="X19" s="27">
        <f t="shared" si="6"/>
        <v>0</v>
      </c>
      <c r="Y19" s="27">
        <f t="shared" si="7"/>
        <v>0</v>
      </c>
      <c r="Z19" s="27">
        <f t="shared" si="8"/>
        <v>0</v>
      </c>
      <c r="AA19" s="27">
        <f t="shared" si="9"/>
        <v>0</v>
      </c>
      <c r="AB19" s="27">
        <f t="shared" si="10"/>
        <v>0</v>
      </c>
      <c r="AC19" s="27">
        <f t="shared" si="11"/>
        <v>0</v>
      </c>
      <c r="AD19" s="27">
        <f t="shared" si="12"/>
        <v>0</v>
      </c>
      <c r="AE19" s="27">
        <f t="shared" si="13"/>
        <v>0</v>
      </c>
      <c r="AF19" s="27">
        <f t="shared" si="14"/>
        <v>0</v>
      </c>
      <c r="AG19" s="27">
        <f t="shared" si="15"/>
        <v>0</v>
      </c>
      <c r="AH19" s="27">
        <f t="shared" si="16"/>
        <v>0</v>
      </c>
      <c r="AI19" s="1"/>
      <c r="AJ19" s="12">
        <f t="shared" si="17"/>
        <v>0</v>
      </c>
      <c r="AK19" s="12">
        <f t="shared" si="18"/>
        <v>0</v>
      </c>
      <c r="AL19" s="12">
        <f t="shared" si="19"/>
        <v>0</v>
      </c>
      <c r="AM19" s="12">
        <f t="shared" si="20"/>
        <v>0</v>
      </c>
      <c r="AN19" s="12">
        <f t="shared" si="21"/>
        <v>0</v>
      </c>
      <c r="AO19" s="12">
        <f t="shared" si="22"/>
        <v>0</v>
      </c>
      <c r="AP19" s="12">
        <f t="shared" si="23"/>
        <v>0</v>
      </c>
      <c r="AQ19" s="12">
        <f t="shared" si="24"/>
        <v>0</v>
      </c>
      <c r="AR19" s="12">
        <f t="shared" si="25"/>
        <v>0</v>
      </c>
      <c r="AS19" s="12">
        <f t="shared" si="26"/>
        <v>0</v>
      </c>
      <c r="AT19" s="85">
        <f t="shared" si="28"/>
        <v>0</v>
      </c>
      <c r="AU19" s="1"/>
      <c r="AV19" s="86" t="s">
        <v>149</v>
      </c>
      <c r="AW19" s="87">
        <v>88</v>
      </c>
      <c r="AX19" s="87">
        <v>18</v>
      </c>
      <c r="AY19" s="88">
        <v>2.6</v>
      </c>
      <c r="AZ19" s="90">
        <v>0.8</v>
      </c>
      <c r="BA19" s="90">
        <v>1.5</v>
      </c>
      <c r="BB19" s="90">
        <v>0.5</v>
      </c>
      <c r="BC19" s="90">
        <v>0.2</v>
      </c>
      <c r="BD19" s="90">
        <v>0.4</v>
      </c>
      <c r="BE19" s="87">
        <v>14</v>
      </c>
      <c r="BF19" s="87"/>
      <c r="BG19" s="87"/>
      <c r="BH19" s="87">
        <v>9</v>
      </c>
      <c r="BI19" s="1"/>
      <c r="BJ19" s="145" t="s">
        <v>16</v>
      </c>
      <c r="BK19" s="23">
        <v>89</v>
      </c>
      <c r="BL19" s="23">
        <v>15.8</v>
      </c>
      <c r="BM19" s="23">
        <v>2.71</v>
      </c>
      <c r="BN19" s="23">
        <v>0.15</v>
      </c>
      <c r="BO19" s="23">
        <v>0.39</v>
      </c>
      <c r="BP19" s="23">
        <v>0.05</v>
      </c>
      <c r="BQ19" s="23">
        <v>7.7</v>
      </c>
      <c r="BR19" s="23">
        <v>37</v>
      </c>
      <c r="BS19" s="23">
        <v>12</v>
      </c>
      <c r="BT19" s="23">
        <v>4</v>
      </c>
      <c r="BU19" s="22">
        <v>50</v>
      </c>
      <c r="BV19" s="28">
        <v>0</v>
      </c>
      <c r="BW19" s="23">
        <v>40</v>
      </c>
      <c r="BX19" s="23">
        <v>22</v>
      </c>
      <c r="BY19" s="153">
        <v>1.9</v>
      </c>
      <c r="BZ19" s="158">
        <v>33</v>
      </c>
      <c r="CA19" s="153">
        <v>76</v>
      </c>
      <c r="CB19" s="43"/>
      <c r="DA19" s="52"/>
    </row>
    <row r="20" spans="1:105" ht="14.1" customHeight="1">
      <c r="A20" s="92">
        <f>KarmaYem!A20</f>
        <v>0</v>
      </c>
      <c r="B20" s="117">
        <f>KarmaYem!B20</f>
        <v>0</v>
      </c>
      <c r="C20" s="114">
        <f>KarmaYem!C20</f>
        <v>0</v>
      </c>
      <c r="D20" s="115">
        <f>KarmaYem!D20</f>
        <v>0</v>
      </c>
      <c r="E20" s="116">
        <f>KarmaYem!E20</f>
        <v>0</v>
      </c>
      <c r="F20" s="116">
        <f>KarmaYem!F20</f>
        <v>0</v>
      </c>
      <c r="G20" s="42"/>
      <c r="H20" s="42"/>
      <c r="I20" s="42"/>
      <c r="J20" s="42"/>
      <c r="K20" s="42"/>
      <c r="L20" s="42"/>
      <c r="M20" s="92"/>
      <c r="N20" s="92"/>
      <c r="O20" s="92"/>
      <c r="P20" s="92"/>
      <c r="Q20" s="92"/>
      <c r="R20" s="92"/>
      <c r="S20" s="92"/>
      <c r="T20" s="92"/>
      <c r="U20" s="42"/>
      <c r="V20" s="84">
        <f>KarmaYem!B20</f>
        <v>0</v>
      </c>
      <c r="W20" s="122">
        <f t="shared" si="27"/>
        <v>0</v>
      </c>
      <c r="X20" s="27">
        <f t="shared" si="6"/>
        <v>0</v>
      </c>
      <c r="Y20" s="27">
        <f t="shared" si="7"/>
        <v>0</v>
      </c>
      <c r="Z20" s="27">
        <f t="shared" si="8"/>
        <v>0</v>
      </c>
      <c r="AA20" s="27">
        <f t="shared" si="9"/>
        <v>0</v>
      </c>
      <c r="AB20" s="27">
        <f t="shared" si="10"/>
        <v>0</v>
      </c>
      <c r="AC20" s="27">
        <f t="shared" si="11"/>
        <v>0</v>
      </c>
      <c r="AD20" s="27">
        <f t="shared" si="12"/>
        <v>0</v>
      </c>
      <c r="AE20" s="27">
        <f t="shared" si="13"/>
        <v>0</v>
      </c>
      <c r="AF20" s="27">
        <f t="shared" si="14"/>
        <v>0</v>
      </c>
      <c r="AG20" s="27">
        <f t="shared" si="15"/>
        <v>0</v>
      </c>
      <c r="AH20" s="27">
        <f t="shared" si="16"/>
        <v>0</v>
      </c>
      <c r="AI20" s="1"/>
      <c r="AJ20" s="12">
        <f t="shared" si="17"/>
        <v>0</v>
      </c>
      <c r="AK20" s="12">
        <f t="shared" si="18"/>
        <v>0</v>
      </c>
      <c r="AL20" s="12">
        <f t="shared" si="19"/>
        <v>0</v>
      </c>
      <c r="AM20" s="12">
        <f t="shared" si="20"/>
        <v>0</v>
      </c>
      <c r="AN20" s="12">
        <f t="shared" si="21"/>
        <v>0</v>
      </c>
      <c r="AO20" s="12">
        <f t="shared" si="22"/>
        <v>0</v>
      </c>
      <c r="AP20" s="12">
        <f t="shared" si="23"/>
        <v>0</v>
      </c>
      <c r="AQ20" s="12">
        <f t="shared" si="24"/>
        <v>0</v>
      </c>
      <c r="AR20" s="12">
        <f t="shared" si="25"/>
        <v>0</v>
      </c>
      <c r="AS20" s="12">
        <f t="shared" si="26"/>
        <v>0</v>
      </c>
      <c r="AT20" s="85">
        <f t="shared" si="28"/>
        <v>0</v>
      </c>
      <c r="AU20" s="1"/>
      <c r="AV20" s="86" t="s">
        <v>150</v>
      </c>
      <c r="AW20" s="87">
        <v>88</v>
      </c>
      <c r="AX20" s="87">
        <v>20</v>
      </c>
      <c r="AY20" s="88">
        <v>2.8</v>
      </c>
      <c r="AZ20" s="90">
        <v>0.8</v>
      </c>
      <c r="BA20" s="90">
        <v>1.5</v>
      </c>
      <c r="BB20" s="90">
        <v>0.5</v>
      </c>
      <c r="BC20" s="90">
        <v>0.2</v>
      </c>
      <c r="BD20" s="90">
        <v>0.4</v>
      </c>
      <c r="BE20" s="87">
        <v>14</v>
      </c>
      <c r="BF20" s="87"/>
      <c r="BG20" s="87"/>
      <c r="BH20" s="87">
        <v>9</v>
      </c>
      <c r="BI20" s="1"/>
      <c r="BJ20" s="145" t="s">
        <v>59</v>
      </c>
      <c r="BK20" s="23">
        <v>88</v>
      </c>
      <c r="BL20" s="23">
        <v>14.4</v>
      </c>
      <c r="BM20" s="23">
        <v>3.18</v>
      </c>
      <c r="BN20" s="23">
        <v>0.05</v>
      </c>
      <c r="BO20" s="23">
        <v>0.43</v>
      </c>
      <c r="BP20" s="23">
        <v>0.02</v>
      </c>
      <c r="BQ20" s="23">
        <v>2.8</v>
      </c>
      <c r="BR20" s="23">
        <v>28</v>
      </c>
      <c r="BS20" s="23">
        <v>4.4000000000000004</v>
      </c>
      <c r="BT20" s="23">
        <v>2</v>
      </c>
      <c r="BU20" s="11">
        <v>70</v>
      </c>
      <c r="BV20" s="28">
        <v>0</v>
      </c>
      <c r="BW20" s="23">
        <v>40</v>
      </c>
      <c r="BX20" s="22">
        <v>28</v>
      </c>
      <c r="BY20" s="152">
        <v>2</v>
      </c>
      <c r="BZ20" s="153">
        <v>70</v>
      </c>
      <c r="CA20" s="152">
        <v>86.6</v>
      </c>
      <c r="CB20" s="43"/>
      <c r="DA20" s="52"/>
    </row>
    <row r="21" spans="1:105" ht="14.1" customHeight="1">
      <c r="A21" s="92">
        <f>KarmaYem!A21</f>
        <v>0</v>
      </c>
      <c r="B21" s="117">
        <f>KarmaYem!B21</f>
        <v>0</v>
      </c>
      <c r="C21" s="114">
        <f>KarmaYem!C21</f>
        <v>0</v>
      </c>
      <c r="D21" s="115">
        <f>KarmaYem!D21</f>
        <v>0</v>
      </c>
      <c r="E21" s="116">
        <f>KarmaYem!E21</f>
        <v>0</v>
      </c>
      <c r="F21" s="116">
        <f>KarmaYem!F21</f>
        <v>0</v>
      </c>
      <c r="G21" s="42"/>
      <c r="H21" s="42"/>
      <c r="I21" s="42"/>
      <c r="J21" s="42"/>
      <c r="K21" s="42"/>
      <c r="L21" s="42"/>
      <c r="M21" s="92"/>
      <c r="N21" s="92"/>
      <c r="O21" s="92"/>
      <c r="P21" s="92"/>
      <c r="Q21" s="92"/>
      <c r="R21" s="92"/>
      <c r="S21" s="92"/>
      <c r="T21" s="92"/>
      <c r="U21" s="42"/>
      <c r="V21" s="84">
        <f>KarmaYem!B21</f>
        <v>0</v>
      </c>
      <c r="W21" s="122">
        <f t="shared" si="27"/>
        <v>0</v>
      </c>
      <c r="X21" s="27">
        <f t="shared" si="6"/>
        <v>0</v>
      </c>
      <c r="Y21" s="27">
        <f t="shared" si="7"/>
        <v>0</v>
      </c>
      <c r="Z21" s="27">
        <f t="shared" si="8"/>
        <v>0</v>
      </c>
      <c r="AA21" s="27">
        <f t="shared" si="9"/>
        <v>0</v>
      </c>
      <c r="AB21" s="27">
        <f t="shared" si="10"/>
        <v>0</v>
      </c>
      <c r="AC21" s="27">
        <f t="shared" si="11"/>
        <v>0</v>
      </c>
      <c r="AD21" s="27">
        <f t="shared" si="12"/>
        <v>0</v>
      </c>
      <c r="AE21" s="27">
        <f t="shared" si="13"/>
        <v>0</v>
      </c>
      <c r="AF21" s="27">
        <f t="shared" si="14"/>
        <v>0</v>
      </c>
      <c r="AG21" s="27">
        <f t="shared" si="15"/>
        <v>0</v>
      </c>
      <c r="AH21" s="27">
        <f t="shared" si="16"/>
        <v>0</v>
      </c>
      <c r="AI21" s="1"/>
      <c r="AJ21" s="12">
        <f t="shared" si="17"/>
        <v>0</v>
      </c>
      <c r="AK21" s="12">
        <f t="shared" si="18"/>
        <v>0</v>
      </c>
      <c r="AL21" s="12">
        <f t="shared" si="19"/>
        <v>0</v>
      </c>
      <c r="AM21" s="12">
        <f t="shared" si="20"/>
        <v>0</v>
      </c>
      <c r="AN21" s="12">
        <f t="shared" si="21"/>
        <v>0</v>
      </c>
      <c r="AO21" s="12">
        <f t="shared" si="22"/>
        <v>0</v>
      </c>
      <c r="AP21" s="12">
        <f t="shared" si="23"/>
        <v>0</v>
      </c>
      <c r="AQ21" s="12">
        <f t="shared" si="24"/>
        <v>0</v>
      </c>
      <c r="AR21" s="12">
        <f t="shared" si="25"/>
        <v>0</v>
      </c>
      <c r="AS21" s="12">
        <f t="shared" si="26"/>
        <v>0</v>
      </c>
      <c r="AT21" s="85">
        <f t="shared" si="28"/>
        <v>0</v>
      </c>
      <c r="AU21" s="1"/>
      <c r="AV21" s="86" t="s">
        <v>133</v>
      </c>
      <c r="AW21" s="87">
        <v>88</v>
      </c>
      <c r="AX21" s="87">
        <v>17</v>
      </c>
      <c r="AY21" s="88">
        <v>2.8</v>
      </c>
      <c r="AZ21" s="90">
        <v>1</v>
      </c>
      <c r="BA21" s="90">
        <v>2</v>
      </c>
      <c r="BB21" s="90">
        <v>0.6</v>
      </c>
      <c r="BC21" s="90">
        <v>0.2</v>
      </c>
      <c r="BD21" s="90">
        <v>0.4</v>
      </c>
      <c r="BE21" s="87">
        <v>14</v>
      </c>
      <c r="BF21" s="87"/>
      <c r="BG21" s="87"/>
      <c r="BH21" s="87">
        <v>10</v>
      </c>
      <c r="BI21" s="1"/>
      <c r="BJ21" s="145" t="s">
        <v>17</v>
      </c>
      <c r="BK21" s="23">
        <v>88</v>
      </c>
      <c r="BL21" s="23">
        <v>17.2</v>
      </c>
      <c r="BM21" s="23">
        <v>3.25</v>
      </c>
      <c r="BN21" s="23">
        <v>0.04</v>
      </c>
      <c r="BO21" s="23">
        <v>0.43</v>
      </c>
      <c r="BP21" s="23">
        <v>0.02</v>
      </c>
      <c r="BQ21" s="23">
        <v>2.9</v>
      </c>
      <c r="BR21" s="23">
        <v>43.3</v>
      </c>
      <c r="BS21" s="23">
        <v>12.6</v>
      </c>
      <c r="BT21" s="23">
        <v>1.9</v>
      </c>
      <c r="BU21" s="11">
        <v>70</v>
      </c>
      <c r="BV21" s="28">
        <v>0</v>
      </c>
      <c r="BW21" s="23">
        <v>40</v>
      </c>
      <c r="BX21" s="22">
        <v>28</v>
      </c>
      <c r="BY21" s="152">
        <v>2</v>
      </c>
      <c r="BZ21" s="153">
        <v>65</v>
      </c>
      <c r="CA21" s="152">
        <v>86.6</v>
      </c>
      <c r="CB21" s="43"/>
      <c r="DA21" s="52"/>
    </row>
    <row r="22" spans="1:105" ht="14.1" customHeight="1">
      <c r="A22" s="92">
        <f>KarmaYem!A22</f>
        <v>0</v>
      </c>
      <c r="B22" s="117">
        <f>KarmaYem!B22</f>
        <v>0</v>
      </c>
      <c r="C22" s="114">
        <f>KarmaYem!C22</f>
        <v>0</v>
      </c>
      <c r="D22" s="115">
        <f>KarmaYem!D22</f>
        <v>0</v>
      </c>
      <c r="E22" s="116">
        <f>KarmaYem!E22</f>
        <v>0</v>
      </c>
      <c r="F22" s="116">
        <f>KarmaYem!F22</f>
        <v>0</v>
      </c>
      <c r="G22" s="42"/>
      <c r="H22" s="42"/>
      <c r="I22" s="42"/>
      <c r="J22" s="42"/>
      <c r="K22" s="42"/>
      <c r="L22" s="42"/>
      <c r="M22" s="92"/>
      <c r="N22" s="92"/>
      <c r="O22" s="92"/>
      <c r="P22" s="92"/>
      <c r="Q22" s="92"/>
      <c r="R22" s="92"/>
      <c r="S22" s="92"/>
      <c r="T22" s="92"/>
      <c r="U22" s="42"/>
      <c r="V22" s="84">
        <f>KarmaYem!B22</f>
        <v>0</v>
      </c>
      <c r="W22" s="122">
        <f t="shared" si="27"/>
        <v>0</v>
      </c>
      <c r="X22" s="27">
        <f t="shared" si="6"/>
        <v>0</v>
      </c>
      <c r="Y22" s="27">
        <f t="shared" si="7"/>
        <v>0</v>
      </c>
      <c r="Z22" s="27">
        <f t="shared" si="8"/>
        <v>0</v>
      </c>
      <c r="AA22" s="27">
        <f t="shared" si="9"/>
        <v>0</v>
      </c>
      <c r="AB22" s="27">
        <f t="shared" si="10"/>
        <v>0</v>
      </c>
      <c r="AC22" s="27">
        <f t="shared" si="11"/>
        <v>0</v>
      </c>
      <c r="AD22" s="27">
        <f t="shared" si="12"/>
        <v>0</v>
      </c>
      <c r="AE22" s="27">
        <f t="shared" si="13"/>
        <v>0</v>
      </c>
      <c r="AF22" s="27">
        <f t="shared" si="14"/>
        <v>0</v>
      </c>
      <c r="AG22" s="27">
        <f t="shared" si="15"/>
        <v>0</v>
      </c>
      <c r="AH22" s="27">
        <f t="shared" si="16"/>
        <v>0</v>
      </c>
      <c r="AI22" s="1"/>
      <c r="AJ22" s="12">
        <f t="shared" si="17"/>
        <v>0</v>
      </c>
      <c r="AK22" s="12">
        <f t="shared" si="18"/>
        <v>0</v>
      </c>
      <c r="AL22" s="12">
        <f t="shared" si="19"/>
        <v>0</v>
      </c>
      <c r="AM22" s="12">
        <f t="shared" si="20"/>
        <v>0</v>
      </c>
      <c r="AN22" s="12">
        <f t="shared" si="21"/>
        <v>0</v>
      </c>
      <c r="AO22" s="12">
        <f t="shared" si="22"/>
        <v>0</v>
      </c>
      <c r="AP22" s="12">
        <f t="shared" si="23"/>
        <v>0</v>
      </c>
      <c r="AQ22" s="12">
        <f t="shared" si="24"/>
        <v>0</v>
      </c>
      <c r="AR22" s="12">
        <f t="shared" si="25"/>
        <v>0</v>
      </c>
      <c r="AS22" s="12">
        <f t="shared" si="26"/>
        <v>0</v>
      </c>
      <c r="AT22" s="85">
        <f t="shared" si="28"/>
        <v>0</v>
      </c>
      <c r="AU22" s="1"/>
      <c r="AV22" s="86" t="s">
        <v>134</v>
      </c>
      <c r="AW22" s="87">
        <v>88</v>
      </c>
      <c r="AX22" s="87">
        <v>16</v>
      </c>
      <c r="AY22" s="88">
        <v>2.7</v>
      </c>
      <c r="AZ22" s="90">
        <v>1</v>
      </c>
      <c r="BA22" s="90">
        <v>2</v>
      </c>
      <c r="BB22" s="90">
        <v>0.6</v>
      </c>
      <c r="BC22" s="90">
        <v>0.2</v>
      </c>
      <c r="BD22" s="90">
        <v>0.4</v>
      </c>
      <c r="BE22" s="87">
        <v>14</v>
      </c>
      <c r="BF22" s="87"/>
      <c r="BG22" s="87"/>
      <c r="BH22" s="87">
        <v>10</v>
      </c>
      <c r="BI22" s="1"/>
      <c r="BJ22" s="145" t="s">
        <v>10</v>
      </c>
      <c r="BK22" s="11">
        <v>87</v>
      </c>
      <c r="BL22" s="11">
        <v>15.9</v>
      </c>
      <c r="BM22" s="11">
        <v>3.06</v>
      </c>
      <c r="BN22" s="11">
        <v>0.1</v>
      </c>
      <c r="BO22" s="11">
        <v>0.41</v>
      </c>
      <c r="BP22" s="11">
        <v>0.01</v>
      </c>
      <c r="BQ22" s="11">
        <v>2.6</v>
      </c>
      <c r="BR22" s="23">
        <v>18.39</v>
      </c>
      <c r="BS22" s="23">
        <v>3.79</v>
      </c>
      <c r="BT22" s="11">
        <v>1.8</v>
      </c>
      <c r="BU22" s="11">
        <v>70</v>
      </c>
      <c r="BV22" s="28">
        <v>0</v>
      </c>
      <c r="BW22" s="23">
        <v>40</v>
      </c>
      <c r="BX22" s="22">
        <v>22.9</v>
      </c>
      <c r="BY22" s="152">
        <v>2</v>
      </c>
      <c r="BZ22" s="153">
        <v>70</v>
      </c>
      <c r="CA22" s="152">
        <v>86.6</v>
      </c>
      <c r="CB22" s="43"/>
      <c r="DA22" s="52"/>
    </row>
    <row r="23" spans="1:105" ht="14.1" customHeight="1">
      <c r="A23" s="92">
        <f>KarmaYem!A23</f>
        <v>0</v>
      </c>
      <c r="B23" s="117">
        <f>KarmaYem!B23</f>
        <v>0</v>
      </c>
      <c r="C23" s="114">
        <f>KarmaYem!C23</f>
        <v>0</v>
      </c>
      <c r="D23" s="115">
        <f>KarmaYem!D23</f>
        <v>0</v>
      </c>
      <c r="E23" s="116">
        <f>KarmaYem!E23</f>
        <v>0</v>
      </c>
      <c r="F23" s="116">
        <f>KarmaYem!F23</f>
        <v>0</v>
      </c>
      <c r="G23" s="42"/>
      <c r="H23" s="42"/>
      <c r="I23" s="42"/>
      <c r="J23" s="42"/>
      <c r="K23" s="42"/>
      <c r="L23" s="42"/>
      <c r="M23" s="92"/>
      <c r="N23" s="92"/>
      <c r="O23" s="92"/>
      <c r="P23" s="92"/>
      <c r="Q23" s="92"/>
      <c r="R23" s="92"/>
      <c r="S23" s="92"/>
      <c r="T23" s="92"/>
      <c r="U23" s="42"/>
      <c r="V23" s="84">
        <f>KarmaYem!B23</f>
        <v>0</v>
      </c>
      <c r="W23" s="122">
        <f t="shared" si="27"/>
        <v>0</v>
      </c>
      <c r="X23" s="27">
        <f t="shared" si="6"/>
        <v>0</v>
      </c>
      <c r="Y23" s="27">
        <f t="shared" si="7"/>
        <v>0</v>
      </c>
      <c r="Z23" s="27">
        <f t="shared" si="8"/>
        <v>0</v>
      </c>
      <c r="AA23" s="27">
        <f t="shared" si="9"/>
        <v>0</v>
      </c>
      <c r="AB23" s="27">
        <f t="shared" si="10"/>
        <v>0</v>
      </c>
      <c r="AC23" s="27">
        <f t="shared" si="11"/>
        <v>0</v>
      </c>
      <c r="AD23" s="27">
        <f t="shared" si="12"/>
        <v>0</v>
      </c>
      <c r="AE23" s="27">
        <f t="shared" si="13"/>
        <v>0</v>
      </c>
      <c r="AF23" s="27">
        <f t="shared" si="14"/>
        <v>0</v>
      </c>
      <c r="AG23" s="27">
        <f t="shared" si="15"/>
        <v>0</v>
      </c>
      <c r="AH23" s="27">
        <f t="shared" si="16"/>
        <v>0</v>
      </c>
      <c r="AI23" s="1"/>
      <c r="AJ23" s="12">
        <f t="shared" si="17"/>
        <v>0</v>
      </c>
      <c r="AK23" s="12">
        <f t="shared" si="18"/>
        <v>0</v>
      </c>
      <c r="AL23" s="12">
        <f t="shared" si="19"/>
        <v>0</v>
      </c>
      <c r="AM23" s="12">
        <f t="shared" si="20"/>
        <v>0</v>
      </c>
      <c r="AN23" s="12">
        <f t="shared" si="21"/>
        <v>0</v>
      </c>
      <c r="AO23" s="12">
        <f t="shared" si="22"/>
        <v>0</v>
      </c>
      <c r="AP23" s="12">
        <f t="shared" si="23"/>
        <v>0</v>
      </c>
      <c r="AQ23" s="12">
        <f t="shared" si="24"/>
        <v>0</v>
      </c>
      <c r="AR23" s="12">
        <f t="shared" si="25"/>
        <v>0</v>
      </c>
      <c r="AS23" s="12">
        <f t="shared" si="26"/>
        <v>0</v>
      </c>
      <c r="AT23" s="85">
        <f t="shared" si="28"/>
        <v>0</v>
      </c>
      <c r="AU23" s="1"/>
      <c r="AV23" s="86"/>
      <c r="AW23" s="87">
        <v>88</v>
      </c>
      <c r="AX23" s="87">
        <v>25</v>
      </c>
      <c r="AY23" s="183">
        <v>2.9</v>
      </c>
      <c r="AZ23" s="183">
        <v>0.8</v>
      </c>
      <c r="BA23" s="183">
        <v>1.5</v>
      </c>
      <c r="BB23" s="183">
        <v>0.5</v>
      </c>
      <c r="BC23" s="183">
        <v>0.2</v>
      </c>
      <c r="BD23" s="183">
        <v>0.4</v>
      </c>
      <c r="BE23" s="87">
        <v>14</v>
      </c>
      <c r="BF23" s="87"/>
      <c r="BG23" s="87"/>
      <c r="BH23" s="87">
        <v>9</v>
      </c>
      <c r="BI23" s="1"/>
      <c r="BJ23" s="145" t="s">
        <v>111</v>
      </c>
      <c r="BK23" s="22">
        <v>88</v>
      </c>
      <c r="BL23" s="22">
        <v>13.8</v>
      </c>
      <c r="BM23" s="22">
        <v>3.07</v>
      </c>
      <c r="BN23" s="22">
        <v>7.0000000000000007E-2</v>
      </c>
      <c r="BO23" s="22">
        <v>0.37</v>
      </c>
      <c r="BP23" s="22">
        <v>0.03</v>
      </c>
      <c r="BQ23" s="22">
        <v>2.5</v>
      </c>
      <c r="BR23" s="22">
        <v>12.3</v>
      </c>
      <c r="BS23" s="22">
        <v>4.5999999999999996</v>
      </c>
      <c r="BT23" s="22">
        <v>1.9</v>
      </c>
      <c r="BU23" s="11">
        <v>65</v>
      </c>
      <c r="BV23" s="28">
        <v>0</v>
      </c>
      <c r="BW23" s="22">
        <v>15</v>
      </c>
      <c r="BX23" s="22">
        <v>21.01</v>
      </c>
      <c r="BY23" s="152">
        <v>1.7</v>
      </c>
      <c r="BZ23" s="153">
        <v>60</v>
      </c>
      <c r="CA23" s="152">
        <v>80</v>
      </c>
      <c r="CB23" s="43"/>
      <c r="DA23" s="52"/>
    </row>
    <row r="24" spans="1:105" ht="14.1" customHeight="1">
      <c r="A24" s="92">
        <f>KarmaYem!A24</f>
        <v>0</v>
      </c>
      <c r="B24" s="117">
        <f>KarmaYem!B24</f>
        <v>0</v>
      </c>
      <c r="C24" s="114">
        <f>KarmaYem!C24</f>
        <v>0</v>
      </c>
      <c r="D24" s="115">
        <f>KarmaYem!D24</f>
        <v>0</v>
      </c>
      <c r="E24" s="116">
        <f>KarmaYem!E24</f>
        <v>0</v>
      </c>
      <c r="F24" s="116">
        <f>KarmaYem!F24</f>
        <v>0</v>
      </c>
      <c r="G24" s="42"/>
      <c r="H24" s="42"/>
      <c r="I24" s="42"/>
      <c r="J24" s="42"/>
      <c r="K24" s="42"/>
      <c r="L24" s="42"/>
      <c r="M24" s="92"/>
      <c r="N24" s="92"/>
      <c r="O24" s="92"/>
      <c r="P24" s="92"/>
      <c r="Q24" s="92"/>
      <c r="R24" s="92"/>
      <c r="S24" s="92"/>
      <c r="T24" s="92"/>
      <c r="U24" s="42"/>
      <c r="V24" s="84">
        <f>KarmaYem!B24</f>
        <v>0</v>
      </c>
      <c r="W24" s="122">
        <f t="shared" si="27"/>
        <v>0</v>
      </c>
      <c r="X24" s="27">
        <f t="shared" si="6"/>
        <v>0</v>
      </c>
      <c r="Y24" s="27">
        <f t="shared" si="7"/>
        <v>0</v>
      </c>
      <c r="Z24" s="27">
        <f t="shared" si="8"/>
        <v>0</v>
      </c>
      <c r="AA24" s="27">
        <f t="shared" si="9"/>
        <v>0</v>
      </c>
      <c r="AB24" s="27">
        <f t="shared" si="10"/>
        <v>0</v>
      </c>
      <c r="AC24" s="27">
        <f t="shared" si="11"/>
        <v>0</v>
      </c>
      <c r="AD24" s="27">
        <f t="shared" si="12"/>
        <v>0</v>
      </c>
      <c r="AE24" s="27">
        <f t="shared" si="13"/>
        <v>0</v>
      </c>
      <c r="AF24" s="27">
        <f t="shared" si="14"/>
        <v>0</v>
      </c>
      <c r="AG24" s="27">
        <f t="shared" si="15"/>
        <v>0</v>
      </c>
      <c r="AH24" s="27">
        <f t="shared" si="16"/>
        <v>0</v>
      </c>
      <c r="AI24" s="1"/>
      <c r="AJ24" s="12">
        <f t="shared" si="17"/>
        <v>0</v>
      </c>
      <c r="AK24" s="12">
        <f t="shared" si="18"/>
        <v>0</v>
      </c>
      <c r="AL24" s="12">
        <f t="shared" si="19"/>
        <v>0</v>
      </c>
      <c r="AM24" s="12">
        <f t="shared" si="20"/>
        <v>0</v>
      </c>
      <c r="AN24" s="12">
        <f t="shared" si="21"/>
        <v>0</v>
      </c>
      <c r="AO24" s="12">
        <f t="shared" si="22"/>
        <v>0</v>
      </c>
      <c r="AP24" s="12">
        <f t="shared" si="23"/>
        <v>0</v>
      </c>
      <c r="AQ24" s="12">
        <f t="shared" si="24"/>
        <v>0</v>
      </c>
      <c r="AR24" s="12">
        <f t="shared" si="25"/>
        <v>0</v>
      </c>
      <c r="AS24" s="12">
        <f t="shared" si="26"/>
        <v>0</v>
      </c>
      <c r="AT24" s="85">
        <f t="shared" si="28"/>
        <v>0</v>
      </c>
      <c r="AU24" s="1"/>
      <c r="AV24" s="86"/>
      <c r="AW24" s="87"/>
      <c r="AX24" s="87"/>
      <c r="AY24" s="88"/>
      <c r="AZ24" s="90"/>
      <c r="BA24" s="90"/>
      <c r="BB24" s="90"/>
      <c r="BC24" s="90"/>
      <c r="BD24" s="90"/>
      <c r="BE24" s="87"/>
      <c r="BF24" s="87"/>
      <c r="BG24" s="87"/>
      <c r="BH24" s="87"/>
      <c r="BI24" s="1"/>
      <c r="BJ24" s="145" t="s">
        <v>18</v>
      </c>
      <c r="BK24" s="23">
        <v>91</v>
      </c>
      <c r="BL24" s="23">
        <v>17.5</v>
      </c>
      <c r="BM24" s="23">
        <v>2.58</v>
      </c>
      <c r="BN24" s="23">
        <v>0.12</v>
      </c>
      <c r="BO24" s="23">
        <v>0.9</v>
      </c>
      <c r="BP24" s="22">
        <v>0</v>
      </c>
      <c r="BQ24" s="23">
        <v>7.6</v>
      </c>
      <c r="BR24" s="22">
        <v>0</v>
      </c>
      <c r="BS24" s="22">
        <v>0</v>
      </c>
      <c r="BT24" s="23">
        <v>5.2</v>
      </c>
      <c r="BU24" s="11">
        <v>45</v>
      </c>
      <c r="BV24" s="28">
        <v>0</v>
      </c>
      <c r="BW24" s="23">
        <v>10</v>
      </c>
      <c r="BX24" s="23">
        <v>20</v>
      </c>
      <c r="BY24" s="152">
        <v>1.5</v>
      </c>
      <c r="BZ24" s="158">
        <v>19.399999999999999</v>
      </c>
      <c r="CA24" s="152">
        <v>70</v>
      </c>
      <c r="CB24" s="43"/>
      <c r="DA24" s="52"/>
    </row>
    <row r="25" spans="1:105" ht="14.1" customHeight="1">
      <c r="A25" s="92">
        <f>KarmaYem!A25</f>
        <v>0</v>
      </c>
      <c r="B25" s="117">
        <f>KarmaYem!B25</f>
        <v>0</v>
      </c>
      <c r="C25" s="114">
        <f>KarmaYem!C25</f>
        <v>0</v>
      </c>
      <c r="D25" s="115">
        <f>KarmaYem!D25</f>
        <v>0</v>
      </c>
      <c r="E25" s="116">
        <f>KarmaYem!E25</f>
        <v>0</v>
      </c>
      <c r="F25" s="116">
        <f>KarmaYem!F25</f>
        <v>0</v>
      </c>
      <c r="G25" s="42"/>
      <c r="H25" s="42"/>
      <c r="I25" s="42"/>
      <c r="J25" s="42"/>
      <c r="K25" s="42"/>
      <c r="L25" s="42"/>
      <c r="M25" s="92"/>
      <c r="N25" s="92"/>
      <c r="O25" s="92"/>
      <c r="P25" s="92"/>
      <c r="Q25" s="92"/>
      <c r="R25" s="92"/>
      <c r="S25" s="92"/>
      <c r="T25" s="92"/>
      <c r="U25" s="42"/>
      <c r="V25" s="84">
        <f>KarmaYem!B25</f>
        <v>0</v>
      </c>
      <c r="W25" s="122">
        <f t="shared" si="27"/>
        <v>0</v>
      </c>
      <c r="X25" s="27">
        <f t="shared" si="6"/>
        <v>0</v>
      </c>
      <c r="Y25" s="27">
        <f t="shared" si="7"/>
        <v>0</v>
      </c>
      <c r="Z25" s="27">
        <f t="shared" si="8"/>
        <v>0</v>
      </c>
      <c r="AA25" s="27">
        <f t="shared" si="9"/>
        <v>0</v>
      </c>
      <c r="AB25" s="27">
        <f t="shared" si="10"/>
        <v>0</v>
      </c>
      <c r="AC25" s="27">
        <f t="shared" si="11"/>
        <v>0</v>
      </c>
      <c r="AD25" s="27">
        <f t="shared" si="12"/>
        <v>0</v>
      </c>
      <c r="AE25" s="27">
        <f t="shared" si="13"/>
        <v>0</v>
      </c>
      <c r="AF25" s="27">
        <f t="shared" si="14"/>
        <v>0</v>
      </c>
      <c r="AG25" s="27">
        <f t="shared" si="15"/>
        <v>0</v>
      </c>
      <c r="AH25" s="27">
        <f t="shared" si="16"/>
        <v>0</v>
      </c>
      <c r="AI25" s="1"/>
      <c r="AJ25" s="12">
        <f t="shared" si="17"/>
        <v>0</v>
      </c>
      <c r="AK25" s="12">
        <f t="shared" si="18"/>
        <v>0</v>
      </c>
      <c r="AL25" s="12">
        <f t="shared" si="19"/>
        <v>0</v>
      </c>
      <c r="AM25" s="12">
        <f t="shared" si="20"/>
        <v>0</v>
      </c>
      <c r="AN25" s="12">
        <f t="shared" si="21"/>
        <v>0</v>
      </c>
      <c r="AO25" s="12">
        <f t="shared" si="22"/>
        <v>0</v>
      </c>
      <c r="AP25" s="12">
        <f t="shared" si="23"/>
        <v>0</v>
      </c>
      <c r="AQ25" s="12">
        <f t="shared" si="24"/>
        <v>0</v>
      </c>
      <c r="AR25" s="12">
        <f t="shared" si="25"/>
        <v>0</v>
      </c>
      <c r="AS25" s="12">
        <f t="shared" si="26"/>
        <v>0</v>
      </c>
      <c r="AT25" s="85">
        <f t="shared" si="28"/>
        <v>0</v>
      </c>
      <c r="AU25" s="1"/>
      <c r="AV25" s="86"/>
      <c r="AW25" s="87"/>
      <c r="AX25" s="87"/>
      <c r="AY25" s="88"/>
      <c r="AZ25" s="90"/>
      <c r="BA25" s="90"/>
      <c r="BB25" s="90"/>
      <c r="BC25" s="90"/>
      <c r="BD25" s="90"/>
      <c r="BE25" s="87"/>
      <c r="BF25" s="87"/>
      <c r="BG25" s="87"/>
      <c r="BH25" s="87"/>
      <c r="BI25" s="1"/>
      <c r="BJ25" s="145" t="s">
        <v>12</v>
      </c>
      <c r="BK25" s="22">
        <v>90</v>
      </c>
      <c r="BL25" s="22">
        <v>12.9</v>
      </c>
      <c r="BM25" s="22">
        <v>3.21</v>
      </c>
      <c r="BN25" s="22">
        <v>0.03</v>
      </c>
      <c r="BO25" s="22">
        <v>0.34</v>
      </c>
      <c r="BP25" s="22">
        <v>0.04</v>
      </c>
      <c r="BQ25" s="22">
        <v>6</v>
      </c>
      <c r="BR25" s="22">
        <v>15.8</v>
      </c>
      <c r="BS25" s="22">
        <v>13.8</v>
      </c>
      <c r="BT25" s="22">
        <v>3.1</v>
      </c>
      <c r="BU25" s="11">
        <v>70</v>
      </c>
      <c r="BV25" s="28">
        <v>0</v>
      </c>
      <c r="BW25" s="22">
        <v>40</v>
      </c>
      <c r="BX25" s="22">
        <v>41.65</v>
      </c>
      <c r="BY25" s="152">
        <v>3.2</v>
      </c>
      <c r="BZ25" s="153">
        <v>52.1</v>
      </c>
      <c r="CA25" s="152">
        <v>82</v>
      </c>
      <c r="CB25" s="43"/>
      <c r="DA25" s="52"/>
    </row>
    <row r="26" spans="1:105" ht="14.1" customHeight="1">
      <c r="A26" s="92">
        <f>KarmaYem!A26</f>
        <v>0</v>
      </c>
      <c r="B26" s="117">
        <f>KarmaYem!B26</f>
        <v>0</v>
      </c>
      <c r="C26" s="114">
        <f>KarmaYem!C26</f>
        <v>0</v>
      </c>
      <c r="D26" s="115">
        <f>KarmaYem!D26</f>
        <v>0</v>
      </c>
      <c r="E26" s="116">
        <f>KarmaYem!E26</f>
        <v>0</v>
      </c>
      <c r="F26" s="116">
        <f>KarmaYem!F26</f>
        <v>0</v>
      </c>
      <c r="G26" s="42"/>
      <c r="H26" s="42"/>
      <c r="I26" s="42"/>
      <c r="J26" s="42"/>
      <c r="K26" s="42"/>
      <c r="L26" s="42"/>
      <c r="M26" s="92"/>
      <c r="N26" s="92"/>
      <c r="O26" s="92"/>
      <c r="P26" s="92"/>
      <c r="Q26" s="92"/>
      <c r="R26" s="92"/>
      <c r="S26" s="92"/>
      <c r="T26" s="92"/>
      <c r="U26" s="42"/>
      <c r="V26" s="84">
        <f>KarmaYem!B26</f>
        <v>0</v>
      </c>
      <c r="W26" s="122">
        <f t="shared" si="27"/>
        <v>0</v>
      </c>
      <c r="X26" s="27">
        <f t="shared" si="6"/>
        <v>0</v>
      </c>
      <c r="Y26" s="27">
        <f t="shared" si="7"/>
        <v>0</v>
      </c>
      <c r="Z26" s="27">
        <f t="shared" si="8"/>
        <v>0</v>
      </c>
      <c r="AA26" s="27">
        <f t="shared" si="9"/>
        <v>0</v>
      </c>
      <c r="AB26" s="27">
        <f t="shared" si="10"/>
        <v>0</v>
      </c>
      <c r="AC26" s="27">
        <f t="shared" si="11"/>
        <v>0</v>
      </c>
      <c r="AD26" s="27">
        <f t="shared" si="12"/>
        <v>0</v>
      </c>
      <c r="AE26" s="27">
        <f t="shared" si="13"/>
        <v>0</v>
      </c>
      <c r="AF26" s="27">
        <f t="shared" si="14"/>
        <v>0</v>
      </c>
      <c r="AG26" s="27">
        <f t="shared" si="15"/>
        <v>0</v>
      </c>
      <c r="AH26" s="27">
        <f t="shared" si="16"/>
        <v>0</v>
      </c>
      <c r="AI26" s="1"/>
      <c r="AJ26" s="12">
        <f t="shared" si="17"/>
        <v>0</v>
      </c>
      <c r="AK26" s="12">
        <f t="shared" si="18"/>
        <v>0</v>
      </c>
      <c r="AL26" s="12">
        <f t="shared" si="19"/>
        <v>0</v>
      </c>
      <c r="AM26" s="12">
        <f t="shared" si="20"/>
        <v>0</v>
      </c>
      <c r="AN26" s="12">
        <f t="shared" si="21"/>
        <v>0</v>
      </c>
      <c r="AO26" s="12">
        <f t="shared" si="22"/>
        <v>0</v>
      </c>
      <c r="AP26" s="12">
        <f t="shared" si="23"/>
        <v>0</v>
      </c>
      <c r="AQ26" s="12">
        <f t="shared" si="24"/>
        <v>0</v>
      </c>
      <c r="AR26" s="12">
        <f t="shared" si="25"/>
        <v>0</v>
      </c>
      <c r="AS26" s="12">
        <f t="shared" si="26"/>
        <v>0</v>
      </c>
      <c r="AT26" s="85">
        <f t="shared" si="28"/>
        <v>0</v>
      </c>
      <c r="AU26" s="1"/>
      <c r="AV26" s="86"/>
      <c r="AW26" s="87"/>
      <c r="AX26" s="87"/>
      <c r="AY26" s="88"/>
      <c r="AZ26" s="90"/>
      <c r="BA26" s="90"/>
      <c r="BB26" s="90"/>
      <c r="BC26" s="90"/>
      <c r="BD26" s="90"/>
      <c r="BE26" s="87"/>
      <c r="BF26" s="87"/>
      <c r="BG26" s="87"/>
      <c r="BH26" s="87"/>
      <c r="BI26" s="1"/>
      <c r="BJ26" s="145" t="s">
        <v>19</v>
      </c>
      <c r="BK26" s="22">
        <v>92</v>
      </c>
      <c r="BL26" s="22">
        <v>22.9</v>
      </c>
      <c r="BM26" s="22">
        <v>2.4700000000000002</v>
      </c>
      <c r="BN26" s="22">
        <v>0.43</v>
      </c>
      <c r="BO26" s="22">
        <v>0.6</v>
      </c>
      <c r="BP26" s="22">
        <v>0.31</v>
      </c>
      <c r="BQ26" s="22">
        <v>27.2</v>
      </c>
      <c r="BR26" s="22">
        <v>54.8</v>
      </c>
      <c r="BS26" s="22">
        <v>50.5</v>
      </c>
      <c r="BT26" s="22">
        <v>7.4</v>
      </c>
      <c r="BU26" s="11">
        <v>45</v>
      </c>
      <c r="BV26" s="28">
        <v>0</v>
      </c>
      <c r="BW26" s="22">
        <v>5</v>
      </c>
      <c r="BX26" s="22">
        <v>27.95</v>
      </c>
      <c r="BY26" s="152">
        <v>10.6</v>
      </c>
      <c r="BZ26" s="153"/>
      <c r="CA26" s="152">
        <v>64</v>
      </c>
      <c r="CB26" s="43"/>
      <c r="DA26" s="52"/>
    </row>
    <row r="27" spans="1:105" ht="14.1" customHeight="1">
      <c r="A27" s="92">
        <f>KarmaYem!A27</f>
        <v>0</v>
      </c>
      <c r="B27" s="117">
        <f>KarmaYem!B27</f>
        <v>0</v>
      </c>
      <c r="C27" s="114">
        <f>KarmaYem!C27</f>
        <v>0</v>
      </c>
      <c r="D27" s="115">
        <f>KarmaYem!D27</f>
        <v>0</v>
      </c>
      <c r="E27" s="116">
        <f>KarmaYem!E27</f>
        <v>0</v>
      </c>
      <c r="F27" s="116">
        <f>KarmaYem!F27</f>
        <v>0</v>
      </c>
      <c r="G27" s="42"/>
      <c r="H27" s="42"/>
      <c r="I27" s="42"/>
      <c r="J27" s="42"/>
      <c r="K27" s="42"/>
      <c r="L27" s="42"/>
      <c r="M27" s="92"/>
      <c r="N27" s="92"/>
      <c r="O27" s="92"/>
      <c r="P27" s="92"/>
      <c r="Q27" s="92"/>
      <c r="R27" s="92"/>
      <c r="S27" s="92"/>
      <c r="T27" s="92"/>
      <c r="U27" s="42"/>
      <c r="V27" s="84">
        <f>KarmaYem!B27</f>
        <v>0</v>
      </c>
      <c r="W27" s="122">
        <f t="shared" si="27"/>
        <v>0</v>
      </c>
      <c r="X27" s="27">
        <f t="shared" si="6"/>
        <v>0</v>
      </c>
      <c r="Y27" s="27">
        <f t="shared" si="7"/>
        <v>0</v>
      </c>
      <c r="Z27" s="27">
        <f t="shared" si="8"/>
        <v>0</v>
      </c>
      <c r="AA27" s="27">
        <f t="shared" si="9"/>
        <v>0</v>
      </c>
      <c r="AB27" s="27">
        <f t="shared" si="10"/>
        <v>0</v>
      </c>
      <c r="AC27" s="27">
        <f t="shared" si="11"/>
        <v>0</v>
      </c>
      <c r="AD27" s="27">
        <f t="shared" si="12"/>
        <v>0</v>
      </c>
      <c r="AE27" s="27">
        <f t="shared" si="13"/>
        <v>0</v>
      </c>
      <c r="AF27" s="27">
        <f t="shared" si="14"/>
        <v>0</v>
      </c>
      <c r="AG27" s="27">
        <f t="shared" si="15"/>
        <v>0</v>
      </c>
      <c r="AH27" s="27">
        <f t="shared" si="16"/>
        <v>0</v>
      </c>
      <c r="AI27" s="1"/>
      <c r="AJ27" s="12">
        <f t="shared" si="17"/>
        <v>0</v>
      </c>
      <c r="AK27" s="12">
        <f t="shared" si="18"/>
        <v>0</v>
      </c>
      <c r="AL27" s="12">
        <f t="shared" si="19"/>
        <v>0</v>
      </c>
      <c r="AM27" s="12">
        <f t="shared" si="20"/>
        <v>0</v>
      </c>
      <c r="AN27" s="12">
        <f t="shared" si="21"/>
        <v>0</v>
      </c>
      <c r="AO27" s="12">
        <f t="shared" si="22"/>
        <v>0</v>
      </c>
      <c r="AP27" s="12">
        <f t="shared" si="23"/>
        <v>0</v>
      </c>
      <c r="AQ27" s="12">
        <f t="shared" si="24"/>
        <v>0</v>
      </c>
      <c r="AR27" s="12">
        <f t="shared" si="25"/>
        <v>0</v>
      </c>
      <c r="AS27" s="12">
        <f t="shared" si="26"/>
        <v>0</v>
      </c>
      <c r="AT27" s="85">
        <f t="shared" si="28"/>
        <v>0</v>
      </c>
      <c r="AU27" s="1"/>
      <c r="AV27" s="86"/>
      <c r="AW27" s="87"/>
      <c r="AX27" s="87"/>
      <c r="AY27" s="88"/>
      <c r="AZ27" s="90"/>
      <c r="BA27" s="90"/>
      <c r="BB27" s="90"/>
      <c r="BC27" s="90"/>
      <c r="BD27" s="90"/>
      <c r="BE27" s="87"/>
      <c r="BF27" s="87"/>
      <c r="BG27" s="87"/>
      <c r="BH27" s="87"/>
      <c r="BI27" s="1"/>
      <c r="BJ27" s="145" t="s">
        <v>20</v>
      </c>
      <c r="BK27" s="22">
        <v>95</v>
      </c>
      <c r="BL27" s="22">
        <v>13</v>
      </c>
      <c r="BM27" s="22">
        <v>2.67</v>
      </c>
      <c r="BN27" s="22">
        <v>7.0000000000000007E-2</v>
      </c>
      <c r="BO27" s="22">
        <v>0.11</v>
      </c>
      <c r="BP27" s="74">
        <v>7.0000000000000007E-2</v>
      </c>
      <c r="BQ27" s="74">
        <v>1</v>
      </c>
      <c r="BR27" s="74">
        <v>3</v>
      </c>
      <c r="BS27" s="74">
        <v>2</v>
      </c>
      <c r="BT27" s="74">
        <v>2.8</v>
      </c>
      <c r="BU27" s="11">
        <v>45</v>
      </c>
      <c r="BV27" s="28">
        <v>0</v>
      </c>
      <c r="BW27" s="22">
        <v>5</v>
      </c>
      <c r="BX27" s="22">
        <v>20.7</v>
      </c>
      <c r="BY27" s="152">
        <v>3.2</v>
      </c>
      <c r="BZ27" s="153">
        <v>53.5</v>
      </c>
      <c r="CA27" s="152">
        <v>89.3</v>
      </c>
      <c r="CB27" s="43"/>
      <c r="DA27" s="52"/>
    </row>
    <row r="28" spans="1:105" ht="14.1" customHeight="1">
      <c r="A28" s="92">
        <f>KarmaYem!A28</f>
        <v>0</v>
      </c>
      <c r="B28" s="117">
        <f>KarmaYem!B28</f>
        <v>0</v>
      </c>
      <c r="C28" s="114">
        <f>KarmaYem!C28</f>
        <v>0</v>
      </c>
      <c r="D28" s="115">
        <f>KarmaYem!D28</f>
        <v>0</v>
      </c>
      <c r="E28" s="116">
        <f>KarmaYem!E28</f>
        <v>0</v>
      </c>
      <c r="F28" s="116">
        <f>KarmaYem!F28</f>
        <v>0</v>
      </c>
      <c r="G28" s="42"/>
      <c r="H28" s="42"/>
      <c r="I28" s="42"/>
      <c r="J28" s="42"/>
      <c r="K28" s="42"/>
      <c r="L28" s="42"/>
      <c r="M28" s="92"/>
      <c r="N28" s="92"/>
      <c r="O28" s="92"/>
      <c r="P28" s="92"/>
      <c r="Q28" s="92"/>
      <c r="R28" s="92"/>
      <c r="S28" s="92"/>
      <c r="T28" s="92"/>
      <c r="U28" s="42"/>
      <c r="V28" s="84">
        <f>KarmaYem!B28</f>
        <v>0</v>
      </c>
      <c r="W28" s="122">
        <f t="shared" si="27"/>
        <v>0</v>
      </c>
      <c r="X28" s="27">
        <f t="shared" si="6"/>
        <v>0</v>
      </c>
      <c r="Y28" s="27">
        <f t="shared" si="7"/>
        <v>0</v>
      </c>
      <c r="Z28" s="27">
        <f t="shared" si="8"/>
        <v>0</v>
      </c>
      <c r="AA28" s="27">
        <f t="shared" si="9"/>
        <v>0</v>
      </c>
      <c r="AB28" s="27">
        <f t="shared" si="10"/>
        <v>0</v>
      </c>
      <c r="AC28" s="27">
        <f t="shared" si="11"/>
        <v>0</v>
      </c>
      <c r="AD28" s="27">
        <f t="shared" si="12"/>
        <v>0</v>
      </c>
      <c r="AE28" s="27">
        <f t="shared" si="13"/>
        <v>0</v>
      </c>
      <c r="AF28" s="27">
        <f t="shared" si="14"/>
        <v>0</v>
      </c>
      <c r="AG28" s="27">
        <f t="shared" si="15"/>
        <v>0</v>
      </c>
      <c r="AH28" s="27">
        <f t="shared" si="16"/>
        <v>0</v>
      </c>
      <c r="AI28" s="1"/>
      <c r="AJ28" s="12">
        <f t="shared" si="17"/>
        <v>0</v>
      </c>
      <c r="AK28" s="12">
        <f t="shared" si="18"/>
        <v>0</v>
      </c>
      <c r="AL28" s="12">
        <f t="shared" si="19"/>
        <v>0</v>
      </c>
      <c r="AM28" s="12">
        <f t="shared" si="20"/>
        <v>0</v>
      </c>
      <c r="AN28" s="12">
        <f t="shared" si="21"/>
        <v>0</v>
      </c>
      <c r="AO28" s="12">
        <f t="shared" si="22"/>
        <v>0</v>
      </c>
      <c r="AP28" s="12">
        <f t="shared" si="23"/>
        <v>0</v>
      </c>
      <c r="AQ28" s="12">
        <f t="shared" si="24"/>
        <v>0</v>
      </c>
      <c r="AR28" s="12">
        <f t="shared" si="25"/>
        <v>0</v>
      </c>
      <c r="AS28" s="12">
        <f t="shared" si="26"/>
        <v>0</v>
      </c>
      <c r="AT28" s="85">
        <f t="shared" si="28"/>
        <v>0</v>
      </c>
      <c r="AU28" s="1"/>
      <c r="AV28" s="5" t="s">
        <v>88</v>
      </c>
      <c r="AW28" s="7"/>
      <c r="AX28" s="7"/>
      <c r="AY28" s="29"/>
      <c r="AZ28" s="15"/>
      <c r="BA28" s="15"/>
      <c r="BB28" s="15"/>
      <c r="BC28" s="15"/>
      <c r="BD28" s="15"/>
      <c r="BE28" s="7"/>
      <c r="BF28" s="7"/>
      <c r="BG28" s="7"/>
      <c r="BH28" s="7"/>
      <c r="BI28" s="1"/>
      <c r="BJ28" s="145" t="s">
        <v>21</v>
      </c>
      <c r="BK28" s="22">
        <v>89</v>
      </c>
      <c r="BL28" s="22">
        <v>6</v>
      </c>
      <c r="BM28" s="22">
        <v>2.56</v>
      </c>
      <c r="BN28" s="22">
        <v>0.13</v>
      </c>
      <c r="BO28" s="22">
        <v>0.12</v>
      </c>
      <c r="BP28" s="22">
        <v>0.14000000000000001</v>
      </c>
      <c r="BQ28" s="22">
        <v>19</v>
      </c>
      <c r="BR28" s="74">
        <v>45</v>
      </c>
      <c r="BS28" s="74">
        <v>35</v>
      </c>
      <c r="BT28" s="74">
        <v>4</v>
      </c>
      <c r="BU28" s="11">
        <v>45</v>
      </c>
      <c r="BV28" s="28">
        <v>0</v>
      </c>
      <c r="BW28" s="22">
        <v>5</v>
      </c>
      <c r="BX28" s="22">
        <v>27.95</v>
      </c>
      <c r="BY28" s="152">
        <v>5.2</v>
      </c>
      <c r="BZ28" s="153"/>
      <c r="CA28" s="152">
        <v>65</v>
      </c>
      <c r="CB28" s="43"/>
      <c r="DA28" s="52"/>
    </row>
    <row r="29" spans="1:105" ht="14.1" customHeight="1">
      <c r="A29" s="92">
        <f>KarmaYem!A29</f>
        <v>0</v>
      </c>
      <c r="B29" s="117">
        <f>KarmaYem!B29</f>
        <v>0</v>
      </c>
      <c r="C29" s="114">
        <f>KarmaYem!C29</f>
        <v>0</v>
      </c>
      <c r="D29" s="115">
        <f>KarmaYem!D29</f>
        <v>0</v>
      </c>
      <c r="E29" s="116">
        <f>KarmaYem!E29</f>
        <v>0</v>
      </c>
      <c r="F29" s="116">
        <f>KarmaYem!F29</f>
        <v>0</v>
      </c>
      <c r="G29" s="42"/>
      <c r="H29" s="42"/>
      <c r="I29" s="42"/>
      <c r="J29" s="42"/>
      <c r="K29" s="42"/>
      <c r="L29" s="42"/>
      <c r="M29" s="92"/>
      <c r="N29" s="92"/>
      <c r="O29" s="92"/>
      <c r="P29" s="92"/>
      <c r="Q29" s="92"/>
      <c r="R29" s="92"/>
      <c r="S29" s="92"/>
      <c r="T29" s="92"/>
      <c r="U29" s="42"/>
      <c r="V29" s="84">
        <f>KarmaYem!B29</f>
        <v>0</v>
      </c>
      <c r="W29" s="122">
        <f t="shared" si="27"/>
        <v>0</v>
      </c>
      <c r="X29" s="27">
        <f t="shared" si="6"/>
        <v>0</v>
      </c>
      <c r="Y29" s="27">
        <f t="shared" si="7"/>
        <v>0</v>
      </c>
      <c r="Z29" s="27">
        <f t="shared" si="8"/>
        <v>0</v>
      </c>
      <c r="AA29" s="27">
        <f t="shared" si="9"/>
        <v>0</v>
      </c>
      <c r="AB29" s="27">
        <f t="shared" si="10"/>
        <v>0</v>
      </c>
      <c r="AC29" s="27">
        <f t="shared" si="11"/>
        <v>0</v>
      </c>
      <c r="AD29" s="27">
        <f t="shared" si="12"/>
        <v>0</v>
      </c>
      <c r="AE29" s="27">
        <f t="shared" si="13"/>
        <v>0</v>
      </c>
      <c r="AF29" s="27">
        <f t="shared" si="14"/>
        <v>0</v>
      </c>
      <c r="AG29" s="27">
        <f t="shared" si="15"/>
        <v>0</v>
      </c>
      <c r="AH29" s="27">
        <f t="shared" si="16"/>
        <v>0</v>
      </c>
      <c r="AI29" s="1"/>
      <c r="AJ29" s="12">
        <f t="shared" si="17"/>
        <v>0</v>
      </c>
      <c r="AK29" s="12">
        <f t="shared" si="18"/>
        <v>0</v>
      </c>
      <c r="AL29" s="12">
        <f t="shared" si="19"/>
        <v>0</v>
      </c>
      <c r="AM29" s="12">
        <f t="shared" si="20"/>
        <v>0</v>
      </c>
      <c r="AN29" s="12">
        <f t="shared" si="21"/>
        <v>0</v>
      </c>
      <c r="AO29" s="12">
        <f t="shared" si="22"/>
        <v>0</v>
      </c>
      <c r="AP29" s="12">
        <f t="shared" si="23"/>
        <v>0</v>
      </c>
      <c r="AQ29" s="12">
        <f t="shared" si="24"/>
        <v>0</v>
      </c>
      <c r="AR29" s="12">
        <f t="shared" si="25"/>
        <v>0</v>
      </c>
      <c r="AS29" s="12">
        <f t="shared" si="26"/>
        <v>0</v>
      </c>
      <c r="AT29" s="85">
        <f t="shared" si="28"/>
        <v>0</v>
      </c>
      <c r="AU29" s="1"/>
      <c r="AV29" s="86" t="s">
        <v>31</v>
      </c>
      <c r="AW29" s="87">
        <v>88</v>
      </c>
      <c r="AX29" s="87">
        <v>16</v>
      </c>
      <c r="AY29" s="88">
        <v>2.2999999999999998</v>
      </c>
      <c r="AZ29" s="90">
        <v>0.8</v>
      </c>
      <c r="BA29" s="90">
        <v>1.4</v>
      </c>
      <c r="BB29" s="90">
        <v>0.6</v>
      </c>
      <c r="BC29" s="90">
        <v>0.3</v>
      </c>
      <c r="BD29" s="90">
        <v>0.4</v>
      </c>
      <c r="BE29" s="87">
        <v>10</v>
      </c>
      <c r="BF29" s="87"/>
      <c r="BG29" s="87"/>
      <c r="BH29" s="87">
        <v>10</v>
      </c>
      <c r="BI29" s="1"/>
      <c r="BJ29" s="145" t="s">
        <v>22</v>
      </c>
      <c r="BK29" s="22">
        <v>91</v>
      </c>
      <c r="BL29" s="22">
        <v>32.6</v>
      </c>
      <c r="BM29" s="22">
        <v>2.9</v>
      </c>
      <c r="BN29" s="109">
        <v>0.15</v>
      </c>
      <c r="BO29" s="109">
        <v>0.5</v>
      </c>
      <c r="BP29" s="109">
        <v>0.02</v>
      </c>
      <c r="BQ29" s="22">
        <v>6.3</v>
      </c>
      <c r="BR29" s="109">
        <v>22</v>
      </c>
      <c r="BS29" s="109">
        <v>14</v>
      </c>
      <c r="BT29" s="22">
        <v>3.4</v>
      </c>
      <c r="BU29" s="11">
        <v>90</v>
      </c>
      <c r="BV29" s="28">
        <v>0</v>
      </c>
      <c r="BW29" s="22">
        <v>30</v>
      </c>
      <c r="BX29" s="109">
        <v>25</v>
      </c>
      <c r="BY29" s="152">
        <f>1.05/0.93</f>
        <v>1.129032258064516</v>
      </c>
      <c r="BZ29" s="159">
        <v>48</v>
      </c>
      <c r="CA29" s="152">
        <v>68.099999999999994</v>
      </c>
      <c r="CB29" s="43"/>
      <c r="DA29" s="52"/>
    </row>
    <row r="30" spans="1:105" ht="14.1" customHeight="1">
      <c r="A30" s="92">
        <f>KarmaYem!A30</f>
        <v>0</v>
      </c>
      <c r="B30" s="117">
        <f>KarmaYem!B30</f>
        <v>0</v>
      </c>
      <c r="C30" s="114">
        <f>KarmaYem!C30</f>
        <v>0</v>
      </c>
      <c r="D30" s="115">
        <f>KarmaYem!D30</f>
        <v>0</v>
      </c>
      <c r="E30" s="116">
        <f>KarmaYem!E30</f>
        <v>0</v>
      </c>
      <c r="F30" s="116">
        <f>KarmaYem!F30</f>
        <v>0</v>
      </c>
      <c r="G30" s="42"/>
      <c r="H30" s="42"/>
      <c r="I30" s="42"/>
      <c r="J30" s="42"/>
      <c r="K30" s="42"/>
      <c r="L30" s="42"/>
      <c r="M30" s="92"/>
      <c r="N30" s="92"/>
      <c r="O30" s="92"/>
      <c r="P30" s="92"/>
      <c r="Q30" s="92"/>
      <c r="R30" s="92"/>
      <c r="S30" s="92"/>
      <c r="T30" s="92"/>
      <c r="U30" s="42"/>
      <c r="V30" s="84">
        <f>KarmaYem!B30</f>
        <v>0</v>
      </c>
      <c r="W30" s="122">
        <f t="shared" si="27"/>
        <v>0</v>
      </c>
      <c r="X30" s="27">
        <f t="shared" si="6"/>
        <v>0</v>
      </c>
      <c r="Y30" s="27">
        <f t="shared" si="7"/>
        <v>0</v>
      </c>
      <c r="Z30" s="27">
        <f t="shared" si="8"/>
        <v>0</v>
      </c>
      <c r="AA30" s="27">
        <f t="shared" si="9"/>
        <v>0</v>
      </c>
      <c r="AB30" s="27">
        <f t="shared" si="10"/>
        <v>0</v>
      </c>
      <c r="AC30" s="27">
        <f t="shared" si="11"/>
        <v>0</v>
      </c>
      <c r="AD30" s="27">
        <f t="shared" si="12"/>
        <v>0</v>
      </c>
      <c r="AE30" s="27">
        <f t="shared" si="13"/>
        <v>0</v>
      </c>
      <c r="AF30" s="27">
        <f t="shared" si="14"/>
        <v>0</v>
      </c>
      <c r="AG30" s="27">
        <f t="shared" si="15"/>
        <v>0</v>
      </c>
      <c r="AH30" s="27">
        <f t="shared" si="16"/>
        <v>0</v>
      </c>
      <c r="AI30" s="1"/>
      <c r="AJ30" s="12">
        <f t="shared" si="17"/>
        <v>0</v>
      </c>
      <c r="AK30" s="12">
        <f t="shared" si="18"/>
        <v>0</v>
      </c>
      <c r="AL30" s="12">
        <f t="shared" si="19"/>
        <v>0</v>
      </c>
      <c r="AM30" s="12">
        <f t="shared" si="20"/>
        <v>0</v>
      </c>
      <c r="AN30" s="12">
        <f t="shared" si="21"/>
        <v>0</v>
      </c>
      <c r="AO30" s="12">
        <f t="shared" si="22"/>
        <v>0</v>
      </c>
      <c r="AP30" s="12">
        <f t="shared" si="23"/>
        <v>0</v>
      </c>
      <c r="AQ30" s="12">
        <f t="shared" si="24"/>
        <v>0</v>
      </c>
      <c r="AR30" s="12">
        <f t="shared" si="25"/>
        <v>0</v>
      </c>
      <c r="AS30" s="12">
        <f t="shared" si="26"/>
        <v>0</v>
      </c>
      <c r="AT30" s="85">
        <f t="shared" si="28"/>
        <v>0</v>
      </c>
      <c r="AU30" s="1"/>
      <c r="AV30" s="86" t="s">
        <v>30</v>
      </c>
      <c r="AW30" s="87">
        <v>88</v>
      </c>
      <c r="AX30" s="87">
        <v>17</v>
      </c>
      <c r="AY30" s="88">
        <v>2.5</v>
      </c>
      <c r="AZ30" s="90">
        <v>1.2</v>
      </c>
      <c r="BA30" s="90">
        <v>2</v>
      </c>
      <c r="BB30" s="90">
        <v>0.8</v>
      </c>
      <c r="BC30" s="90">
        <v>0.3</v>
      </c>
      <c r="BD30" s="90">
        <v>0.4</v>
      </c>
      <c r="BE30" s="87">
        <v>16</v>
      </c>
      <c r="BF30" s="87"/>
      <c r="BG30" s="87"/>
      <c r="BH30" s="87">
        <v>10</v>
      </c>
      <c r="BI30" s="1"/>
      <c r="BJ30" s="145" t="s">
        <v>304</v>
      </c>
      <c r="BK30" s="22">
        <v>88</v>
      </c>
      <c r="BL30" s="22"/>
      <c r="BM30" s="22">
        <v>3.64</v>
      </c>
      <c r="BN30" s="22"/>
      <c r="BO30" s="22"/>
      <c r="BP30" s="22"/>
      <c r="BQ30" s="22"/>
      <c r="BR30" s="22"/>
      <c r="BS30" s="22"/>
      <c r="BT30" s="22">
        <v>5</v>
      </c>
      <c r="BU30" s="22">
        <v>120</v>
      </c>
      <c r="BV30" s="28">
        <v>0</v>
      </c>
      <c r="BW30" s="22">
        <v>5</v>
      </c>
      <c r="BX30" s="109"/>
      <c r="BY30" s="153"/>
      <c r="BZ30" s="159"/>
      <c r="CA30" s="153">
        <v>90</v>
      </c>
      <c r="CB30" s="43"/>
      <c r="DA30" s="52"/>
    </row>
    <row r="31" spans="1:105" ht="14.1" customHeight="1" thickBot="1">
      <c r="A31" s="92">
        <f>KarmaYem!A31</f>
        <v>0</v>
      </c>
      <c r="B31" s="117">
        <f>KarmaYem!B31</f>
        <v>0</v>
      </c>
      <c r="C31" s="114">
        <f>KarmaYem!C31</f>
        <v>0</v>
      </c>
      <c r="D31" s="115">
        <f>KarmaYem!D31</f>
        <v>0</v>
      </c>
      <c r="E31" s="116">
        <f>KarmaYem!E31</f>
        <v>0</v>
      </c>
      <c r="F31" s="116">
        <f>KarmaYem!F31</f>
        <v>0</v>
      </c>
      <c r="G31" s="42"/>
      <c r="H31" s="42"/>
      <c r="I31" s="42"/>
      <c r="J31" s="42"/>
      <c r="K31" s="42"/>
      <c r="L31" s="42"/>
      <c r="M31" s="92"/>
      <c r="N31" s="92"/>
      <c r="O31" s="92"/>
      <c r="P31" s="92"/>
      <c r="Q31" s="92"/>
      <c r="R31" s="92"/>
      <c r="S31" s="92"/>
      <c r="T31" s="92"/>
      <c r="U31" s="42"/>
      <c r="V31" s="84">
        <f>KarmaYem!B31</f>
        <v>0</v>
      </c>
      <c r="W31" s="123">
        <f t="shared" si="27"/>
        <v>0</v>
      </c>
      <c r="X31" s="27">
        <f t="shared" si="6"/>
        <v>0</v>
      </c>
      <c r="Y31" s="27">
        <f t="shared" si="7"/>
        <v>0</v>
      </c>
      <c r="Z31" s="27">
        <f t="shared" si="8"/>
        <v>0</v>
      </c>
      <c r="AA31" s="27">
        <f t="shared" si="9"/>
        <v>0</v>
      </c>
      <c r="AB31" s="27">
        <f t="shared" si="10"/>
        <v>0</v>
      </c>
      <c r="AC31" s="27">
        <f t="shared" si="11"/>
        <v>0</v>
      </c>
      <c r="AD31" s="27">
        <f t="shared" si="12"/>
        <v>0</v>
      </c>
      <c r="AE31" s="27">
        <f t="shared" si="13"/>
        <v>0</v>
      </c>
      <c r="AF31" s="27">
        <f t="shared" si="14"/>
        <v>0</v>
      </c>
      <c r="AG31" s="27">
        <f t="shared" si="15"/>
        <v>0</v>
      </c>
      <c r="AH31" s="27">
        <f t="shared" si="16"/>
        <v>0</v>
      </c>
      <c r="AI31" s="1"/>
      <c r="AJ31" s="12">
        <f t="shared" si="17"/>
        <v>0</v>
      </c>
      <c r="AK31" s="12">
        <f t="shared" si="18"/>
        <v>0</v>
      </c>
      <c r="AL31" s="12">
        <f t="shared" si="19"/>
        <v>0</v>
      </c>
      <c r="AM31" s="12">
        <f t="shared" si="20"/>
        <v>0</v>
      </c>
      <c r="AN31" s="12">
        <f t="shared" si="21"/>
        <v>0</v>
      </c>
      <c r="AO31" s="12">
        <f t="shared" si="22"/>
        <v>0</v>
      </c>
      <c r="AP31" s="12">
        <f t="shared" si="23"/>
        <v>0</v>
      </c>
      <c r="AQ31" s="12">
        <f t="shared" si="24"/>
        <v>0</v>
      </c>
      <c r="AR31" s="12">
        <f t="shared" si="25"/>
        <v>0</v>
      </c>
      <c r="AS31" s="12">
        <f t="shared" si="26"/>
        <v>0</v>
      </c>
      <c r="AT31" s="85">
        <f t="shared" si="28"/>
        <v>0</v>
      </c>
      <c r="AU31" s="1"/>
      <c r="AV31" s="86" t="s">
        <v>32</v>
      </c>
      <c r="AW31" s="87">
        <v>88</v>
      </c>
      <c r="AX31" s="87">
        <v>15</v>
      </c>
      <c r="AY31" s="88">
        <v>2.5</v>
      </c>
      <c r="AZ31" s="90">
        <v>1.2</v>
      </c>
      <c r="BA31" s="90">
        <v>1.8</v>
      </c>
      <c r="BB31" s="90">
        <v>0.8</v>
      </c>
      <c r="BC31" s="90">
        <v>0.3</v>
      </c>
      <c r="BD31" s="90">
        <v>0.4</v>
      </c>
      <c r="BE31" s="87">
        <v>10</v>
      </c>
      <c r="BF31" s="87"/>
      <c r="BG31" s="87"/>
      <c r="BH31" s="87">
        <v>10</v>
      </c>
      <c r="BI31" s="1"/>
      <c r="BJ31" s="145" t="s">
        <v>177</v>
      </c>
      <c r="BK31" s="22">
        <v>89.9</v>
      </c>
      <c r="BL31" s="22">
        <v>20.5</v>
      </c>
      <c r="BM31" s="22">
        <v>4.92</v>
      </c>
      <c r="BN31" s="22">
        <v>0.44</v>
      </c>
      <c r="BO31" s="22">
        <v>0.68</v>
      </c>
      <c r="BP31" s="22">
        <v>0.03</v>
      </c>
      <c r="BQ31" s="22">
        <v>6.47</v>
      </c>
      <c r="BR31" s="22">
        <v>17.8</v>
      </c>
      <c r="BS31" s="22">
        <v>11.6</v>
      </c>
      <c r="BT31" s="22">
        <v>4.5999999999999996</v>
      </c>
      <c r="BU31" s="22">
        <v>85</v>
      </c>
      <c r="BV31" s="28">
        <v>0</v>
      </c>
      <c r="BW31" s="22">
        <v>10</v>
      </c>
      <c r="BX31" s="22">
        <v>18.399999999999999</v>
      </c>
      <c r="BY31" s="153">
        <v>40.5</v>
      </c>
      <c r="BZ31" s="153">
        <v>3.7</v>
      </c>
      <c r="CA31" s="153">
        <v>127.4</v>
      </c>
      <c r="CB31" s="43"/>
      <c r="DA31" s="52"/>
    </row>
    <row r="32" spans="1:105" ht="14.1" customHeight="1" thickTop="1" thickBo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4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86" t="s">
        <v>33</v>
      </c>
      <c r="AW32" s="87">
        <v>88</v>
      </c>
      <c r="AX32" s="87">
        <v>13</v>
      </c>
      <c r="AY32" s="88">
        <v>2.1</v>
      </c>
      <c r="AZ32" s="90">
        <v>0.8</v>
      </c>
      <c r="BA32" s="90">
        <v>1.2</v>
      </c>
      <c r="BB32" s="90">
        <v>0.6</v>
      </c>
      <c r="BC32" s="90">
        <v>0.3</v>
      </c>
      <c r="BD32" s="90">
        <v>0.4</v>
      </c>
      <c r="BE32" s="87">
        <v>16</v>
      </c>
      <c r="BF32" s="87"/>
      <c r="BG32" s="87"/>
      <c r="BH32" s="87">
        <v>10</v>
      </c>
      <c r="BI32" s="1"/>
      <c r="BJ32" s="145" t="s">
        <v>43</v>
      </c>
      <c r="BK32" s="22">
        <v>88</v>
      </c>
      <c r="BL32" s="22">
        <v>5.8</v>
      </c>
      <c r="BM32" s="22">
        <v>3.02</v>
      </c>
      <c r="BN32" s="22">
        <v>0.76</v>
      </c>
      <c r="BO32" s="22">
        <v>0.12</v>
      </c>
      <c r="BP32" s="22">
        <v>0.03</v>
      </c>
      <c r="BQ32" s="22">
        <v>9.07</v>
      </c>
      <c r="BR32" s="22">
        <v>44.77</v>
      </c>
      <c r="BS32" s="22">
        <v>44.65</v>
      </c>
      <c r="BT32" s="22">
        <v>3.99</v>
      </c>
      <c r="BU32" s="22">
        <v>55</v>
      </c>
      <c r="BV32" s="28">
        <v>0</v>
      </c>
      <c r="BW32" s="22">
        <v>5</v>
      </c>
      <c r="BX32" s="109">
        <v>20</v>
      </c>
      <c r="BY32" s="153">
        <v>33</v>
      </c>
      <c r="BZ32" s="159">
        <v>2.6</v>
      </c>
      <c r="CA32" s="153">
        <v>79</v>
      </c>
      <c r="CB32" s="43"/>
      <c r="DA32" s="52"/>
    </row>
    <row r="33" spans="1:105" ht="14.1" customHeight="1" thickBo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0"/>
      <c r="V33" s="101"/>
      <c r="W33" s="102" t="s">
        <v>221</v>
      </c>
      <c r="X33" s="102" t="s">
        <v>70</v>
      </c>
      <c r="Y33" s="103" t="s">
        <v>222</v>
      </c>
      <c r="Z33" s="103" t="s">
        <v>223</v>
      </c>
      <c r="AA33" s="103" t="s">
        <v>224</v>
      </c>
      <c r="AB33" s="103" t="s">
        <v>225</v>
      </c>
      <c r="AC33" s="103" t="s">
        <v>226</v>
      </c>
      <c r="AD33" s="104" t="s">
        <v>222</v>
      </c>
      <c r="AE33" s="104" t="s">
        <v>223</v>
      </c>
      <c r="AF33" s="104" t="s">
        <v>224</v>
      </c>
      <c r="AG33" s="104" t="s">
        <v>225</v>
      </c>
      <c r="AH33" s="104" t="s">
        <v>226</v>
      </c>
      <c r="AI33" s="46"/>
      <c r="AJ33" s="104" t="s">
        <v>227</v>
      </c>
      <c r="AK33" s="104" t="s">
        <v>228</v>
      </c>
      <c r="AL33" s="1"/>
      <c r="AM33" s="26">
        <f>SUM(AM35:AM61)</f>
        <v>2.4858107314943654</v>
      </c>
      <c r="AN33" s="1"/>
      <c r="AO33" s="26">
        <f t="shared" ref="AO33" si="29">SUM(AO35:AO61)</f>
        <v>38.284759483982953</v>
      </c>
      <c r="AP33" s="1"/>
      <c r="AQ33" s="26">
        <f t="shared" ref="AQ33" si="30">SUM(AQ35:AQ61)</f>
        <v>65.369362179105252</v>
      </c>
      <c r="AU33" s="1"/>
      <c r="AV33" s="86"/>
      <c r="AW33" s="87"/>
      <c r="AX33" s="87"/>
      <c r="AY33" s="88"/>
      <c r="AZ33" s="90"/>
      <c r="BA33" s="90"/>
      <c r="BB33" s="90"/>
      <c r="BC33" s="90"/>
      <c r="BD33" s="90"/>
      <c r="BE33" s="87"/>
      <c r="BF33" s="87"/>
      <c r="BG33" s="87"/>
      <c r="BH33" s="87"/>
      <c r="BI33" s="1"/>
      <c r="BJ33" s="145" t="s">
        <v>294</v>
      </c>
      <c r="BK33" s="23">
        <v>91</v>
      </c>
      <c r="BL33" s="23">
        <v>32</v>
      </c>
      <c r="BM33" s="111">
        <v>2.82</v>
      </c>
      <c r="BN33" s="23">
        <v>0.26</v>
      </c>
      <c r="BO33" s="23">
        <v>0.44</v>
      </c>
      <c r="BP33" s="23"/>
      <c r="BQ33" s="23">
        <v>15.4</v>
      </c>
      <c r="BR33" s="23">
        <v>23.5</v>
      </c>
      <c r="BS33" s="23">
        <v>19.7</v>
      </c>
      <c r="BT33" s="23">
        <v>5.0999999999999996</v>
      </c>
      <c r="BU33" s="22">
        <v>80</v>
      </c>
      <c r="BV33" s="28">
        <v>0</v>
      </c>
      <c r="BW33" s="23">
        <v>10</v>
      </c>
      <c r="BX33" s="23">
        <v>30.8</v>
      </c>
      <c r="BY33" s="153">
        <v>5.5</v>
      </c>
      <c r="BZ33" s="158">
        <v>9</v>
      </c>
      <c r="CA33" s="153">
        <v>78</v>
      </c>
      <c r="CB33" s="43"/>
      <c r="DA33" s="52"/>
    </row>
    <row r="34" spans="1:105" ht="14.1" customHeight="1" thickBo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0"/>
      <c r="V34" s="105" t="str">
        <f>G5</f>
        <v>HP, %</v>
      </c>
      <c r="W34" s="103">
        <v>2E-3</v>
      </c>
      <c r="X34" s="103" t="str">
        <f>IF(Y34=1,AD34,IF(Z34=1,AE34,IF(AA34=1,AF34,IF(AB34=1,AG34,IF(AC34=1,AH34,"")))))</f>
        <v>TAMAM</v>
      </c>
      <c r="Y34" s="106">
        <f>IF(AND(H5=0,I5=0)=TRUE,1,0)</f>
        <v>0</v>
      </c>
      <c r="Z34" s="106">
        <f>IF(AND(H5=0,I5&gt;0)=TRUE,1,0)</f>
        <v>0</v>
      </c>
      <c r="AA34" s="106">
        <f>IF(AND(H5&gt;0,I5=0)=TRUE,1,0)</f>
        <v>1</v>
      </c>
      <c r="AB34" s="106">
        <f>IF(AND(H5&gt;0,H5=I5)=TRUE,1,0)</f>
        <v>0</v>
      </c>
      <c r="AC34" s="106">
        <f>IF(AND(H5&gt;0,I5&gt;0)=TRUE,1,0)</f>
        <v>0</v>
      </c>
      <c r="AD34" s="107" t="str">
        <f>""</f>
        <v/>
      </c>
      <c r="AE34" s="107" t="str">
        <f>IF(J5&gt;I5*(1+W34),"FAZLA","TAMAM")</f>
        <v>FAZLA</v>
      </c>
      <c r="AF34" s="107" t="str">
        <f>IF(J5&lt;H5*(1-W34),"EKSİK","TAMAM")</f>
        <v>TAMAM</v>
      </c>
      <c r="AG34" s="107" t="str">
        <f>IF(J5&lt;H5*(1-W34),"EKSİK",IF(J5&gt;I5*(1+W34),"FAZLA","TAMAM"))</f>
        <v>FAZLA</v>
      </c>
      <c r="AH34" s="107" t="str">
        <f>IF(J5&lt;H5,"EKSİK",IF(J5&gt;I5,"FAZLA","TAMAM"))</f>
        <v>EKSİK</v>
      </c>
      <c r="AI34" s="46"/>
      <c r="AJ34" s="108">
        <f>IF(Y34=1,0,IF(Z34=1,I5,IF(AA34=1,H5*(1-W34),IF(AB34=1,H5*(1-W34),IF(AC34=1,H5,0)))))</f>
        <v>15.968</v>
      </c>
      <c r="AK34" s="108">
        <f>IF(Y34=1,0,IF(Z34=1,I5*(1+W34),IF(AA34=1,H5*(1+W34),IF(AB34=1,I5*(1+W34),IF(AC34=1,I5,"")))))</f>
        <v>16.032</v>
      </c>
      <c r="AL34" s="20" t="s">
        <v>293</v>
      </c>
      <c r="AM34" s="20" t="s">
        <v>293</v>
      </c>
      <c r="AN34" s="20" t="s">
        <v>313</v>
      </c>
      <c r="AO34" s="20" t="s">
        <v>313</v>
      </c>
      <c r="AP34" s="20" t="s">
        <v>315</v>
      </c>
      <c r="AQ34" s="20" t="s">
        <v>315</v>
      </c>
      <c r="AU34" s="1"/>
      <c r="AV34" s="86"/>
      <c r="AW34" s="87"/>
      <c r="AX34" s="87"/>
      <c r="AY34" s="88"/>
      <c r="AZ34" s="90"/>
      <c r="BA34" s="90"/>
      <c r="BB34" s="90"/>
      <c r="BC34" s="90"/>
      <c r="BD34" s="90"/>
      <c r="BE34" s="87"/>
      <c r="BF34" s="87"/>
      <c r="BG34" s="87"/>
      <c r="BH34" s="87"/>
      <c r="BI34" s="1"/>
      <c r="BJ34" s="145" t="s">
        <v>57</v>
      </c>
      <c r="BK34" s="23">
        <v>75</v>
      </c>
      <c r="BL34" s="23">
        <v>5.8</v>
      </c>
      <c r="BM34" s="23">
        <v>2.86</v>
      </c>
      <c r="BN34" s="23">
        <v>1</v>
      </c>
      <c r="BO34" s="23">
        <v>0.11</v>
      </c>
      <c r="BP34" s="23">
        <v>0.22</v>
      </c>
      <c r="BQ34" s="23">
        <v>0.5</v>
      </c>
      <c r="BR34" s="23">
        <v>0.4</v>
      </c>
      <c r="BS34" s="23">
        <v>0.2</v>
      </c>
      <c r="BT34" s="23">
        <v>13.3</v>
      </c>
      <c r="BU34" s="22">
        <v>45</v>
      </c>
      <c r="BV34" s="28">
        <v>0</v>
      </c>
      <c r="BW34" s="23">
        <v>10</v>
      </c>
      <c r="BX34" s="23">
        <v>16.399999999999999</v>
      </c>
      <c r="BY34" s="153">
        <v>0.2</v>
      </c>
      <c r="BZ34" s="158"/>
      <c r="CA34" s="153">
        <v>81</v>
      </c>
      <c r="CB34" s="43"/>
      <c r="DA34" s="52"/>
    </row>
    <row r="35" spans="1:105" ht="14.1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100"/>
      <c r="V35" s="105" t="str">
        <f t="shared" ref="V35:V39" si="31">G6</f>
        <v>ME, Mcal/kg</v>
      </c>
      <c r="W35" s="103">
        <v>2E-3</v>
      </c>
      <c r="X35" s="103" t="str">
        <f t="shared" ref="X35:X43" si="32">IF(Y35=1,AD35,IF(Z35=1,AE35,IF(AA35=1,AF35,IF(AB35=1,AG35,IF(AC35=1,AH35,"")))))</f>
        <v>TAMAM</v>
      </c>
      <c r="Y35" s="106">
        <f t="shared" ref="Y35:Y39" si="33">IF(AND(H6=0,I6=0)=TRUE,1,0)</f>
        <v>0</v>
      </c>
      <c r="Z35" s="106">
        <f t="shared" ref="Z35:Z39" si="34">IF(AND(H6=0,I6&gt;0)=TRUE,1,0)</f>
        <v>0</v>
      </c>
      <c r="AA35" s="106">
        <f t="shared" ref="AA35:AA39" si="35">IF(AND(H6&gt;0,I6=0)=TRUE,1,0)</f>
        <v>1</v>
      </c>
      <c r="AB35" s="106">
        <f t="shared" ref="AB35:AB39" si="36">IF(AND(H6&gt;0,H6=I6)=TRUE,1,0)</f>
        <v>0</v>
      </c>
      <c r="AC35" s="106">
        <f t="shared" ref="AC35:AC39" si="37">IF(AND(H6&gt;0,I6&gt;0)=TRUE,1,0)</f>
        <v>0</v>
      </c>
      <c r="AD35" s="107" t="str">
        <f>""</f>
        <v/>
      </c>
      <c r="AE35" s="107" t="str">
        <f t="shared" ref="AE35:AE39" si="38">IF(J6&gt;I6*(1+W35),"FAZLA","TAMAM")</f>
        <v>FAZLA</v>
      </c>
      <c r="AF35" s="107" t="str">
        <f t="shared" ref="AF35:AF39" si="39">IF(J6&lt;H6*(1-W35),"EKSİK","TAMAM")</f>
        <v>TAMAM</v>
      </c>
      <c r="AG35" s="107" t="str">
        <f t="shared" ref="AG35:AG39" si="40">IF(J6&lt;H6*(1-W35),"EKSİK",IF(J6&gt;I6*(1+W35),"FAZLA","TAMAM"))</f>
        <v>FAZLA</v>
      </c>
      <c r="AH35" s="107" t="str">
        <f t="shared" ref="AH35:AH39" si="41">IF(J6&lt;H6*(1-W35),"EKSİK",IF(J6&gt;I6*(1+W35),"FAZLA","TAMAM"))</f>
        <v>FAZLA</v>
      </c>
      <c r="AI35" s="46"/>
      <c r="AJ35" s="108">
        <f t="shared" ref="AJ35:AJ39" si="42">IF(Y35=1,0,IF(Z35=1,I6,IF(AA35=1,H6*(1-W35),IF(AB35=1,H6*(1-W35),IF(AC35=1,H6,0)))))</f>
        <v>2.3952</v>
      </c>
      <c r="AK35" s="108">
        <f t="shared" ref="AK35:AK39" si="43">IF(Y35=1,0,IF(Z35=1,I6*(1+W35),IF(AA35=1,H6*(1+W35),IF(AB35=1,I6*(1+W35),IF(AC35=1,I6,"")))))</f>
        <v>2.4047999999999998</v>
      </c>
      <c r="AL35" s="27">
        <f>IF($V5=0,0,VLOOKUP($V5,$BJ$4:$CA$226,BY$2,FALSE))</f>
        <v>2.1</v>
      </c>
      <c r="AM35" s="85">
        <f>IF($V5=0,0,$AJ5*AL35/100)</f>
        <v>1.1088</v>
      </c>
      <c r="AN35" s="27">
        <f>IF($V5=0,0,VLOOKUP($V5,$BJ$4:$CA$226,BZ$2,FALSE))</f>
        <v>64</v>
      </c>
      <c r="AO35" s="85">
        <f>IF($V5=0,0,$AJ5*AN35/100)</f>
        <v>33.792000000000002</v>
      </c>
      <c r="AP35" s="27">
        <f>IF($V5=0,0,VLOOKUP($V5,$BJ$4:$CA$226,CA$2,FALSE))</f>
        <v>82.7</v>
      </c>
      <c r="AQ35" s="85">
        <f>IF($V5=0,0,$AJ5*AP35/100)</f>
        <v>43.665599999999998</v>
      </c>
      <c r="AU35" s="1"/>
      <c r="AV35" s="86"/>
      <c r="AW35" s="87"/>
      <c r="AX35" s="87"/>
      <c r="AY35" s="88"/>
      <c r="AZ35" s="90"/>
      <c r="BA35" s="90"/>
      <c r="BB35" s="90"/>
      <c r="BC35" s="90"/>
      <c r="BD35" s="90"/>
      <c r="BE35" s="87"/>
      <c r="BF35" s="87"/>
      <c r="BG35" s="87"/>
      <c r="BH35" s="87"/>
      <c r="BI35" s="1"/>
      <c r="BJ35" s="145" t="s">
        <v>56</v>
      </c>
      <c r="BK35" s="22">
        <v>78</v>
      </c>
      <c r="BL35" s="22">
        <v>8.5</v>
      </c>
      <c r="BM35" s="22">
        <v>2.78</v>
      </c>
      <c r="BN35" s="22">
        <v>0.17</v>
      </c>
      <c r="BO35" s="22">
        <v>0.03</v>
      </c>
      <c r="BP35" s="22">
        <v>1.48</v>
      </c>
      <c r="BQ35" s="22">
        <v>0</v>
      </c>
      <c r="BR35" s="22">
        <v>0.1</v>
      </c>
      <c r="BS35" s="22">
        <v>0.1</v>
      </c>
      <c r="BT35" s="22">
        <v>11.4</v>
      </c>
      <c r="BU35" s="22">
        <v>40</v>
      </c>
      <c r="BV35" s="28">
        <v>0</v>
      </c>
      <c r="BW35" s="22">
        <v>10</v>
      </c>
      <c r="BX35" s="22">
        <v>16.399999999999999</v>
      </c>
      <c r="BY35" s="153">
        <v>0.2</v>
      </c>
      <c r="BZ35" s="153"/>
      <c r="CA35" s="153">
        <v>82.9</v>
      </c>
      <c r="CB35" s="43"/>
      <c r="DA35" s="52"/>
    </row>
    <row r="36" spans="1:105" ht="14.1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100"/>
      <c r="V36" s="105" t="str">
        <f t="shared" si="31"/>
        <v>Ca, %</v>
      </c>
      <c r="W36" s="103">
        <v>3.0000000000000001E-3</v>
      </c>
      <c r="X36" s="103" t="str">
        <f t="shared" si="32"/>
        <v>TAMAM</v>
      </c>
      <c r="Y36" s="106">
        <f t="shared" si="33"/>
        <v>0</v>
      </c>
      <c r="Z36" s="106">
        <f t="shared" si="34"/>
        <v>0</v>
      </c>
      <c r="AA36" s="106">
        <f t="shared" si="35"/>
        <v>0</v>
      </c>
      <c r="AB36" s="106">
        <f t="shared" si="36"/>
        <v>0</v>
      </c>
      <c r="AC36" s="106">
        <f t="shared" si="37"/>
        <v>1</v>
      </c>
      <c r="AD36" s="107" t="str">
        <f>""</f>
        <v/>
      </c>
      <c r="AE36" s="107" t="str">
        <f t="shared" si="38"/>
        <v>TAMAM</v>
      </c>
      <c r="AF36" s="107" t="str">
        <f t="shared" si="39"/>
        <v>TAMAM</v>
      </c>
      <c r="AG36" s="107" t="str">
        <f t="shared" si="40"/>
        <v>TAMAM</v>
      </c>
      <c r="AH36" s="107" t="str">
        <f t="shared" si="41"/>
        <v>TAMAM</v>
      </c>
      <c r="AI36" s="46"/>
      <c r="AJ36" s="108">
        <f t="shared" si="42"/>
        <v>0.8</v>
      </c>
      <c r="AK36" s="108">
        <f t="shared" si="43"/>
        <v>1.5</v>
      </c>
      <c r="AL36" s="27">
        <f t="shared" ref="AL36:AL61" si="44">IF($V6=0,0,VLOOKUP($V6,$BJ$4:$CA$226,BY$2,FALSE))</f>
        <v>2</v>
      </c>
      <c r="AM36" s="85">
        <f t="shared" ref="AM36:AO61" si="45">IF($V6=0,0,$AJ6*AL36/100)</f>
        <v>9.7091923442001044E-2</v>
      </c>
      <c r="AN36" s="27">
        <f t="shared" ref="AN36:AN61" si="46">IF($V6=0,0,VLOOKUP($V6,$BJ$4:$CA$226,BZ$2,FALSE))</f>
        <v>70</v>
      </c>
      <c r="AO36" s="85">
        <f t="shared" si="45"/>
        <v>3.3982173204700366</v>
      </c>
      <c r="AP36" s="27">
        <f t="shared" ref="AP36:AP61" si="47">IF($V6=0,0,VLOOKUP($V6,$BJ$4:$CA$226,CA$2,FALSE))</f>
        <v>86.6</v>
      </c>
      <c r="AQ36" s="85">
        <f t="shared" ref="AQ36" si="48">IF($V6=0,0,$AJ6*AP36/100)</f>
        <v>4.2040802850386454</v>
      </c>
      <c r="AU36" s="1"/>
      <c r="AV36" s="86"/>
      <c r="AW36" s="87"/>
      <c r="AX36" s="87"/>
      <c r="AY36" s="88"/>
      <c r="AZ36" s="90"/>
      <c r="BA36" s="90"/>
      <c r="BB36" s="90"/>
      <c r="BC36" s="90"/>
      <c r="BD36" s="90"/>
      <c r="BE36" s="87"/>
      <c r="BF36" s="87"/>
      <c r="BG36" s="87"/>
      <c r="BH36" s="87"/>
      <c r="BI36" s="1"/>
      <c r="BJ36" s="145" t="s">
        <v>13</v>
      </c>
      <c r="BK36" s="23">
        <v>88</v>
      </c>
      <c r="BL36" s="23">
        <v>26.9</v>
      </c>
      <c r="BM36" s="23">
        <f>13.5/4.184</f>
        <v>3.2265774378585084</v>
      </c>
      <c r="BN36" s="23">
        <v>0.09</v>
      </c>
      <c r="BO36" s="23">
        <v>0.42</v>
      </c>
      <c r="BP36" s="23">
        <v>0.03</v>
      </c>
      <c r="BQ36" s="23">
        <v>4.9000000000000004</v>
      </c>
      <c r="BR36" s="23">
        <v>13</v>
      </c>
      <c r="BS36" s="23">
        <v>6.3</v>
      </c>
      <c r="BT36" s="23">
        <v>3.8</v>
      </c>
      <c r="BU36" s="11">
        <v>80</v>
      </c>
      <c r="BV36" s="28">
        <v>0</v>
      </c>
      <c r="BW36" s="23">
        <v>30</v>
      </c>
      <c r="BX36" s="110">
        <v>22</v>
      </c>
      <c r="BY36" s="152">
        <v>1.6</v>
      </c>
      <c r="BZ36" s="160">
        <v>36</v>
      </c>
      <c r="CA36" s="152">
        <v>75.2</v>
      </c>
      <c r="CB36" s="43"/>
      <c r="DA36" s="52"/>
    </row>
    <row r="37" spans="1:105" ht="14.1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100"/>
      <c r="V37" s="105" t="str">
        <f t="shared" si="31"/>
        <v>P, %</v>
      </c>
      <c r="W37" s="103">
        <v>3.0000000000000001E-3</v>
      </c>
      <c r="X37" s="103" t="str">
        <f t="shared" si="32"/>
        <v>TAMAM</v>
      </c>
      <c r="Y37" s="106">
        <f t="shared" si="33"/>
        <v>0</v>
      </c>
      <c r="Z37" s="106">
        <f t="shared" si="34"/>
        <v>0</v>
      </c>
      <c r="AA37" s="106">
        <f t="shared" si="35"/>
        <v>1</v>
      </c>
      <c r="AB37" s="106">
        <f t="shared" si="36"/>
        <v>0</v>
      </c>
      <c r="AC37" s="106">
        <f t="shared" si="37"/>
        <v>0</v>
      </c>
      <c r="AD37" s="107" t="str">
        <f>""</f>
        <v/>
      </c>
      <c r="AE37" s="107" t="str">
        <f t="shared" si="38"/>
        <v>FAZLA</v>
      </c>
      <c r="AF37" s="107" t="str">
        <f t="shared" si="39"/>
        <v>TAMAM</v>
      </c>
      <c r="AG37" s="107" t="str">
        <f t="shared" si="40"/>
        <v>FAZLA</v>
      </c>
      <c r="AH37" s="107" t="str">
        <f t="shared" si="41"/>
        <v>FAZLA</v>
      </c>
      <c r="AI37" s="46"/>
      <c r="AJ37" s="108">
        <f t="shared" si="42"/>
        <v>0.4985</v>
      </c>
      <c r="AK37" s="108">
        <f t="shared" si="43"/>
        <v>0.50149999999999995</v>
      </c>
      <c r="AL37" s="27">
        <f t="shared" si="44"/>
        <v>4.3</v>
      </c>
      <c r="AM37" s="85">
        <f t="shared" si="45"/>
        <v>0.19640790025938565</v>
      </c>
      <c r="AN37" s="27">
        <f t="shared" si="46"/>
        <v>14</v>
      </c>
      <c r="AO37" s="85">
        <f t="shared" si="45"/>
        <v>0.63946758223986022</v>
      </c>
      <c r="AP37" s="27">
        <f t="shared" si="47"/>
        <v>70</v>
      </c>
      <c r="AQ37" s="85">
        <f t="shared" ref="AQ37" si="49">IF($V7=0,0,$AJ7*AP37/100)</f>
        <v>3.197337911199301</v>
      </c>
      <c r="AU37" s="1"/>
      <c r="AV37" s="86"/>
      <c r="AW37" s="87"/>
      <c r="AX37" s="87"/>
      <c r="AY37" s="88"/>
      <c r="AZ37" s="90"/>
      <c r="BA37" s="90"/>
      <c r="BB37" s="90"/>
      <c r="BC37" s="90"/>
      <c r="BD37" s="90"/>
      <c r="BE37" s="87"/>
      <c r="BF37" s="87"/>
      <c r="BG37" s="87"/>
      <c r="BH37" s="87"/>
      <c r="BI37" s="1"/>
      <c r="BJ37" s="145" t="s">
        <v>77</v>
      </c>
      <c r="BK37" s="11">
        <v>90</v>
      </c>
      <c r="BL37" s="11">
        <v>12.2</v>
      </c>
      <c r="BM37" s="11">
        <v>3.41</v>
      </c>
      <c r="BN37" s="11">
        <v>0.05</v>
      </c>
      <c r="BO37" s="11">
        <v>0.59</v>
      </c>
      <c r="BP37" s="11">
        <v>0.01</v>
      </c>
      <c r="BQ37" s="11">
        <v>5.6</v>
      </c>
      <c r="BR37" s="11">
        <v>21.1</v>
      </c>
      <c r="BS37" s="11">
        <v>6.2</v>
      </c>
      <c r="BT37" s="11">
        <v>2.7</v>
      </c>
      <c r="BU37" s="11">
        <v>90</v>
      </c>
      <c r="BV37" s="28">
        <v>0</v>
      </c>
      <c r="BW37" s="11">
        <v>40</v>
      </c>
      <c r="BX37" s="11">
        <v>48</v>
      </c>
      <c r="BY37" s="152">
        <v>4.2</v>
      </c>
      <c r="BZ37" s="152">
        <v>40.5</v>
      </c>
      <c r="CA37" s="152">
        <v>83.1</v>
      </c>
      <c r="CB37" s="43"/>
      <c r="DA37" s="52"/>
    </row>
    <row r="38" spans="1:105" ht="14.1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100"/>
      <c r="V38" s="105" t="str">
        <f t="shared" si="31"/>
        <v>Na, %</v>
      </c>
      <c r="W38" s="103">
        <v>3.0000000000000001E-3</v>
      </c>
      <c r="X38" s="103" t="str">
        <f t="shared" si="32"/>
        <v>TAMAM</v>
      </c>
      <c r="Y38" s="106">
        <f t="shared" si="33"/>
        <v>0</v>
      </c>
      <c r="Z38" s="106">
        <f t="shared" si="34"/>
        <v>0</v>
      </c>
      <c r="AA38" s="106">
        <f t="shared" si="35"/>
        <v>0</v>
      </c>
      <c r="AB38" s="106">
        <f t="shared" si="36"/>
        <v>0</v>
      </c>
      <c r="AC38" s="106">
        <f t="shared" si="37"/>
        <v>1</v>
      </c>
      <c r="AD38" s="107" t="str">
        <f>""</f>
        <v/>
      </c>
      <c r="AE38" s="107" t="str">
        <f t="shared" si="38"/>
        <v>TAMAM</v>
      </c>
      <c r="AF38" s="107" t="str">
        <f t="shared" si="39"/>
        <v>TAMAM</v>
      </c>
      <c r="AG38" s="107" t="str">
        <f t="shared" si="40"/>
        <v>TAMAM</v>
      </c>
      <c r="AH38" s="107" t="str">
        <f t="shared" si="41"/>
        <v>TAMAM</v>
      </c>
      <c r="AI38" s="46"/>
      <c r="AJ38" s="108">
        <f t="shared" si="42"/>
        <v>0.2</v>
      </c>
      <c r="AK38" s="108">
        <f t="shared" si="43"/>
        <v>0.4</v>
      </c>
      <c r="AL38" s="27">
        <f t="shared" si="44"/>
        <v>4.0999999999999996</v>
      </c>
      <c r="AM38" s="85">
        <f t="shared" si="45"/>
        <v>0</v>
      </c>
      <c r="AN38" s="27">
        <f t="shared" si="46"/>
        <v>65</v>
      </c>
      <c r="AO38" s="85">
        <f t="shared" si="45"/>
        <v>0</v>
      </c>
      <c r="AP38" s="27">
        <f t="shared" si="47"/>
        <v>87</v>
      </c>
      <c r="AQ38" s="85">
        <f t="shared" ref="AQ38" si="50">IF($V8=0,0,$AJ8*AP38/100)</f>
        <v>0</v>
      </c>
      <c r="AU38" s="1"/>
      <c r="AV38" s="1"/>
      <c r="AW38" s="2"/>
      <c r="AX38" s="2"/>
      <c r="AY38" s="2"/>
      <c r="AZ38" s="13"/>
      <c r="BA38" s="13"/>
      <c r="BB38" s="13"/>
      <c r="BC38" s="13"/>
      <c r="BD38" s="13"/>
      <c r="BE38" s="2"/>
      <c r="BF38" s="2"/>
      <c r="BG38" s="2"/>
      <c r="BH38" s="2"/>
      <c r="BI38" s="1"/>
      <c r="BJ38" s="145" t="s">
        <v>36</v>
      </c>
      <c r="BK38" s="11">
        <v>89</v>
      </c>
      <c r="BL38" s="11">
        <v>9.1999999999999993</v>
      </c>
      <c r="BM38" s="11">
        <v>2.74</v>
      </c>
      <c r="BN38" s="11">
        <v>0.04</v>
      </c>
      <c r="BO38" s="11">
        <v>0.22</v>
      </c>
      <c r="BP38" s="22">
        <v>0</v>
      </c>
      <c r="BQ38" s="11">
        <v>10.7</v>
      </c>
      <c r="BR38" s="11">
        <v>61.7</v>
      </c>
      <c r="BS38" s="11">
        <v>16</v>
      </c>
      <c r="BT38" s="11">
        <v>2.2000000000000002</v>
      </c>
      <c r="BU38" s="22">
        <v>60</v>
      </c>
      <c r="BV38" s="28">
        <v>0</v>
      </c>
      <c r="BW38" s="11">
        <v>20</v>
      </c>
      <c r="BX38" s="11">
        <v>27.75</v>
      </c>
      <c r="BY38" s="153">
        <v>6.3</v>
      </c>
      <c r="BZ38" s="152">
        <v>35</v>
      </c>
      <c r="CA38" s="153">
        <v>76</v>
      </c>
      <c r="CB38" s="43"/>
      <c r="DA38" s="52"/>
    </row>
    <row r="39" spans="1:105" ht="14.1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100"/>
      <c r="V39" s="105" t="str">
        <f t="shared" si="31"/>
        <v>HS, %</v>
      </c>
      <c r="W39" s="103">
        <v>3.0000000000000001E-3</v>
      </c>
      <c r="X39" s="103" t="str">
        <f t="shared" si="32"/>
        <v>TAMAM</v>
      </c>
      <c r="Y39" s="106">
        <f t="shared" si="33"/>
        <v>0</v>
      </c>
      <c r="Z39" s="106">
        <f t="shared" si="34"/>
        <v>1</v>
      </c>
      <c r="AA39" s="106">
        <f t="shared" si="35"/>
        <v>0</v>
      </c>
      <c r="AB39" s="106">
        <f t="shared" si="36"/>
        <v>0</v>
      </c>
      <c r="AC39" s="106">
        <f t="shared" si="37"/>
        <v>0</v>
      </c>
      <c r="AD39" s="107" t="str">
        <f>""</f>
        <v/>
      </c>
      <c r="AE39" s="107" t="str">
        <f t="shared" si="38"/>
        <v>TAMAM</v>
      </c>
      <c r="AF39" s="107" t="str">
        <f t="shared" si="39"/>
        <v>TAMAM</v>
      </c>
      <c r="AG39" s="107" t="str">
        <f t="shared" si="40"/>
        <v>TAMAM</v>
      </c>
      <c r="AH39" s="107" t="str">
        <f t="shared" si="41"/>
        <v>TAMAM</v>
      </c>
      <c r="AI39" s="46"/>
      <c r="AJ39" s="108">
        <f t="shared" si="42"/>
        <v>14</v>
      </c>
      <c r="AK39" s="108">
        <f t="shared" si="43"/>
        <v>14.041999999999998</v>
      </c>
      <c r="AL39" s="27">
        <f t="shared" si="44"/>
        <v>5</v>
      </c>
      <c r="AM39" s="85">
        <f t="shared" si="45"/>
        <v>1.0835109077929783</v>
      </c>
      <c r="AN39" s="27">
        <f t="shared" si="46"/>
        <v>2.1</v>
      </c>
      <c r="AO39" s="85">
        <f t="shared" si="45"/>
        <v>0.45507458127305095</v>
      </c>
      <c r="AP39" s="27">
        <f t="shared" si="47"/>
        <v>66</v>
      </c>
      <c r="AQ39" s="85">
        <f t="shared" ref="AQ39" si="51">IF($V9=0,0,$AJ9*AP39/100)</f>
        <v>14.302343982867312</v>
      </c>
      <c r="AU39" s="1"/>
      <c r="AV39" s="3" t="s">
        <v>35</v>
      </c>
      <c r="BI39" s="1"/>
      <c r="BJ39" s="145" t="s">
        <v>295</v>
      </c>
      <c r="BK39" s="11">
        <v>90</v>
      </c>
      <c r="BL39" s="11">
        <v>11</v>
      </c>
      <c r="BM39" s="11">
        <v>3.2</v>
      </c>
      <c r="BN39" s="11">
        <v>0</v>
      </c>
      <c r="BO39" s="11">
        <v>0.5</v>
      </c>
      <c r="BP39" s="22"/>
      <c r="BQ39" s="11">
        <v>5</v>
      </c>
      <c r="BR39" s="11">
        <v>21</v>
      </c>
      <c r="BS39" s="11">
        <v>7</v>
      </c>
      <c r="BT39" s="11">
        <v>3</v>
      </c>
      <c r="BU39" s="22">
        <v>65</v>
      </c>
      <c r="BV39" s="28">
        <v>0</v>
      </c>
      <c r="BW39" s="11">
        <v>5</v>
      </c>
      <c r="BX39" s="11">
        <f>5.3/11*100</f>
        <v>48.18181818181818</v>
      </c>
      <c r="BY39" s="153">
        <v>6.1</v>
      </c>
      <c r="BZ39" s="152">
        <v>40.5</v>
      </c>
      <c r="CA39" s="153">
        <v>89</v>
      </c>
      <c r="CB39" s="43"/>
      <c r="DA39" s="52"/>
    </row>
    <row r="40" spans="1:105" ht="14.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100"/>
      <c r="V40" s="105" t="str">
        <f>G11</f>
        <v>HK, %</v>
      </c>
      <c r="W40" s="103">
        <v>3.0000000000000001E-3</v>
      </c>
      <c r="X40" s="103" t="str">
        <f>IF(Y40=1,AD40,IF(Z40=1,AE40,IF(AA40=1,AF40,IF(AB40=1,AG40,IF(AC40=1,AH40,"")))))</f>
        <v>TAMAM</v>
      </c>
      <c r="Y40" s="106">
        <f>IF(AND(H11=0,I11=0)=TRUE,1,0)</f>
        <v>0</v>
      </c>
      <c r="Z40" s="106">
        <f>IF(AND(H11=0,I11&gt;0)=TRUE,1,0)</f>
        <v>1</v>
      </c>
      <c r="AA40" s="106">
        <f>IF(AND(H11&gt;0,I11=0)=TRUE,1,0)</f>
        <v>0</v>
      </c>
      <c r="AB40" s="106">
        <f>IF(AND(H11&gt;0,H11=I11)=TRUE,1,0)</f>
        <v>0</v>
      </c>
      <c r="AC40" s="106">
        <f>IF(AND(H11&gt;0,I11&gt;0)=TRUE,1,0)</f>
        <v>0</v>
      </c>
      <c r="AD40" s="107" t="str">
        <f>""</f>
        <v/>
      </c>
      <c r="AE40" s="107" t="str">
        <f>IF(J11&gt;I11*(1+W40),"FAZLA","TAMAM")</f>
        <v>TAMAM</v>
      </c>
      <c r="AF40" s="107" t="str">
        <f>IF(J11&lt;H11*(1-W40),"EKSİK","TAMAM")</f>
        <v>TAMAM</v>
      </c>
      <c r="AG40" s="107" t="str">
        <f>IF(J11&lt;H11*(1-W40),"EKSİK",IF(J11&gt;I11*(1+W40),"FAZLA","TAMAM"))</f>
        <v>TAMAM</v>
      </c>
      <c r="AH40" s="107" t="str">
        <f>IF(J11&lt;H11*(1-W40),"EKSİK",IF(J11&gt;I11*(1+W40),"FAZLA","TAMAM"))</f>
        <v>TAMAM</v>
      </c>
      <c r="AI40" s="46"/>
      <c r="AJ40" s="108">
        <f>IF(Y40=1,0,IF(Z40=1,I11,IF(AA40=1,H11*(1-W40),IF(AB40=1,H11*(1-W40),IF(AC40=1,H11,0)))))</f>
        <v>9</v>
      </c>
      <c r="AK40" s="108">
        <f>IF(Y40=1,0,IF(Z40=1,I11*(1+W40),IF(AA40=1,H11*(1+W40),IF(AB40=1,I11*(1+W40),IF(AC40=1,I11,"")))))</f>
        <v>9.0269999999999992</v>
      </c>
      <c r="AL40" s="27">
        <f t="shared" si="44"/>
        <v>0</v>
      </c>
      <c r="AM40" s="85">
        <f t="shared" si="45"/>
        <v>0</v>
      </c>
      <c r="AN40" s="27">
        <f t="shared" si="46"/>
        <v>0</v>
      </c>
      <c r="AO40" s="85">
        <f t="shared" si="45"/>
        <v>0</v>
      </c>
      <c r="AP40" s="27">
        <f t="shared" si="47"/>
        <v>0</v>
      </c>
      <c r="AQ40" s="85">
        <f t="shared" ref="AQ40" si="52">IF($V10=0,0,$AJ10*AP40/100)</f>
        <v>0</v>
      </c>
      <c r="AU40" s="1"/>
      <c r="AV40" s="30" t="s">
        <v>41</v>
      </c>
      <c r="BI40" s="1"/>
      <c r="BJ40" s="145" t="s">
        <v>153</v>
      </c>
      <c r="BK40" s="23">
        <v>87</v>
      </c>
      <c r="BL40" s="23">
        <v>9</v>
      </c>
      <c r="BM40" s="23">
        <v>3</v>
      </c>
      <c r="BN40" s="23">
        <v>7.0000000000000007E-2</v>
      </c>
      <c r="BO40" s="23">
        <v>0.27</v>
      </c>
      <c r="BP40" s="23">
        <v>0.03</v>
      </c>
      <c r="BQ40" s="23">
        <v>9.4</v>
      </c>
      <c r="BR40" s="23">
        <v>21.5</v>
      </c>
      <c r="BS40" s="23">
        <v>8</v>
      </c>
      <c r="BT40" s="23">
        <v>1.7</v>
      </c>
      <c r="BU40" s="22">
        <v>35</v>
      </c>
      <c r="BV40" s="28">
        <v>0</v>
      </c>
      <c r="BW40" s="23">
        <v>10</v>
      </c>
      <c r="BX40" s="23">
        <v>42</v>
      </c>
      <c r="BY40" s="153">
        <v>3.7</v>
      </c>
      <c r="BZ40" s="158">
        <v>20</v>
      </c>
      <c r="CA40" s="153">
        <v>82</v>
      </c>
      <c r="CB40" s="43"/>
      <c r="DA40" s="52"/>
    </row>
    <row r="41" spans="1:105" ht="14.1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92"/>
      <c r="N41" s="92"/>
      <c r="O41" s="92"/>
      <c r="P41" s="92"/>
      <c r="Q41" s="92"/>
      <c r="R41" s="92"/>
      <c r="S41" s="92"/>
      <c r="T41" s="92"/>
      <c r="U41" s="100"/>
      <c r="V41" s="105" t="str">
        <f t="shared" ref="V41" si="53">G12</f>
        <v>HY, %</v>
      </c>
      <c r="W41" s="103">
        <v>0.03</v>
      </c>
      <c r="X41" s="103" t="str">
        <f>IF(Y41=1,AD41,IF(Z41=1,AE41,IF(AA41=1,AF41,IF(AB41=1,AG41,IF(AC41=1,AH41,"")))))</f>
        <v/>
      </c>
      <c r="Y41" s="106">
        <f t="shared" ref="Y41" si="54">IF(AND(H12=0,I12=0)=TRUE,1,0)</f>
        <v>1</v>
      </c>
      <c r="Z41" s="106">
        <f t="shared" ref="Z41" si="55">IF(AND(H12=0,I12&gt;0)=TRUE,1,0)</f>
        <v>0</v>
      </c>
      <c r="AA41" s="106">
        <f t="shared" ref="AA41" si="56">IF(AND(H12&gt;0,I12=0)=TRUE,1,0)</f>
        <v>0</v>
      </c>
      <c r="AB41" s="106">
        <f t="shared" ref="AB41" si="57">IF(AND(H12&gt;0,H12=I12)=TRUE,1,0)</f>
        <v>0</v>
      </c>
      <c r="AC41" s="106">
        <f t="shared" ref="AC41" si="58">IF(AND(H12&gt;0,I12&gt;0)=TRUE,1,0)</f>
        <v>0</v>
      </c>
      <c r="AD41" s="107" t="str">
        <f>""</f>
        <v/>
      </c>
      <c r="AE41" s="107" t="str">
        <f t="shared" ref="AE41" si="59">IF(J12&gt;I12*(1+W41),"FAZLA","TAMAM")</f>
        <v>FAZLA</v>
      </c>
      <c r="AF41" s="107" t="str">
        <f t="shared" ref="AF41" si="60">IF(J12&lt;H12*(1-W41),"EKSİK","TAMAM")</f>
        <v>TAMAM</v>
      </c>
      <c r="AG41" s="107" t="str">
        <f t="shared" ref="AG41" si="61">IF(J12&lt;H12*(1-W41),"EKSİK",IF(J12&gt;I12*(1+W41),"FAZLA","TAMAM"))</f>
        <v>FAZLA</v>
      </c>
      <c r="AH41" s="107" t="str">
        <f t="shared" ref="AH41" si="62">IF(J12&lt;H12*(1-W41),"EKSİK",IF(J12&gt;I12*(1+W41),"FAZLA","TAMAM"))</f>
        <v>FAZLA</v>
      </c>
      <c r="AI41" s="46"/>
      <c r="AJ41" s="108">
        <f t="shared" ref="AJ41" si="63">IF(Y41=1,0,IF(Z41=1,I12,IF(AA41=1,H12*(1-W41),IF(AB41=1,H12*(1-W41),IF(AC41=1,H12,0)))))</f>
        <v>0</v>
      </c>
      <c r="AK41" s="108">
        <f t="shared" ref="AK41" si="64">IF(Y41=1,0,IF(Z41=1,I12*(1+W41),IF(AA41=1,H12*(1+W41),IF(AB41=1,I12*(1+W41),IF(AC41=1,I12,"")))))</f>
        <v>0</v>
      </c>
      <c r="AL41" s="27">
        <f t="shared" si="44"/>
        <v>0</v>
      </c>
      <c r="AM41" s="85">
        <f t="shared" si="45"/>
        <v>0</v>
      </c>
      <c r="AN41" s="27">
        <f t="shared" si="46"/>
        <v>0</v>
      </c>
      <c r="AO41" s="85">
        <f t="shared" si="45"/>
        <v>0</v>
      </c>
      <c r="AP41" s="27">
        <f t="shared" si="47"/>
        <v>0</v>
      </c>
      <c r="AQ41" s="85">
        <f t="shared" ref="AQ41" si="65">IF($V11=0,0,$AJ11*AP41/100)</f>
        <v>0</v>
      </c>
      <c r="AU41" s="1"/>
      <c r="AV41" s="30" t="s">
        <v>74</v>
      </c>
      <c r="BI41" s="1"/>
      <c r="BJ41" s="145" t="s">
        <v>204</v>
      </c>
      <c r="BK41" s="23">
        <v>88</v>
      </c>
      <c r="BL41" s="22">
        <v>10.1</v>
      </c>
      <c r="BM41" s="23">
        <v>3.15</v>
      </c>
      <c r="BN41" s="22">
        <v>0.02</v>
      </c>
      <c r="BO41" s="22">
        <v>0.28999999999999998</v>
      </c>
      <c r="BP41" s="22">
        <v>0.02</v>
      </c>
      <c r="BQ41" s="22">
        <v>2.4</v>
      </c>
      <c r="BR41" s="22">
        <v>9.5</v>
      </c>
      <c r="BS41" s="22">
        <v>3.4</v>
      </c>
      <c r="BT41" s="22">
        <v>1.5</v>
      </c>
      <c r="BU41" s="22">
        <v>72</v>
      </c>
      <c r="BV41" s="28">
        <v>0</v>
      </c>
      <c r="BW41" s="22">
        <v>70</v>
      </c>
      <c r="BX41" s="22">
        <v>42.15</v>
      </c>
      <c r="BY41" s="153">
        <v>4</v>
      </c>
      <c r="BZ41" s="153">
        <v>65</v>
      </c>
      <c r="CA41" s="153">
        <v>85</v>
      </c>
      <c r="CB41" s="43"/>
      <c r="DA41" s="52"/>
    </row>
    <row r="42" spans="1:105" ht="14.1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92"/>
      <c r="N42" s="92"/>
      <c r="O42" s="92"/>
      <c r="P42" s="92"/>
      <c r="Q42" s="92"/>
      <c r="R42" s="92"/>
      <c r="S42" s="92"/>
      <c r="T42" s="92"/>
      <c r="U42" s="100"/>
      <c r="V42" s="105" t="str">
        <f>G13</f>
        <v>NDF,%</v>
      </c>
      <c r="W42" s="103">
        <v>3.0000000000000001E-3</v>
      </c>
      <c r="X42" s="103" t="str">
        <f t="shared" si="32"/>
        <v/>
      </c>
      <c r="Y42" s="106">
        <f>IF(AND(H13=0,I13=0)=TRUE,1,0)</f>
        <v>1</v>
      </c>
      <c r="Z42" s="106">
        <f>IF(AND(H13=0,I13&gt;0)=TRUE,1,0)</f>
        <v>0</v>
      </c>
      <c r="AA42" s="106">
        <f>IF(AND(H13&gt;0,I13=0)=TRUE,1,0)</f>
        <v>0</v>
      </c>
      <c r="AB42" s="106">
        <f>IF(AND(H13&gt;0,H13=I13)=TRUE,1,0)</f>
        <v>0</v>
      </c>
      <c r="AC42" s="106">
        <f>IF(AND(H13&gt;0,I13&gt;0)=TRUE,1,0)</f>
        <v>0</v>
      </c>
      <c r="AD42" s="107" t="str">
        <f>""</f>
        <v/>
      </c>
      <c r="AE42" s="107" t="str">
        <f>IF(J13&gt;I13*(1+W42),"FAZLA","TAMAM")</f>
        <v>FAZLA</v>
      </c>
      <c r="AF42" s="107" t="str">
        <f>IF(J13&lt;H13*(1-W42),"EKSİK","TAMAM")</f>
        <v>TAMAM</v>
      </c>
      <c r="AG42" s="107" t="str">
        <f>IF(J13&lt;H13*(1-W42),"EKSİK",IF(J13&gt;I13*(1+W42),"FAZLA","TAMAM"))</f>
        <v>FAZLA</v>
      </c>
      <c r="AH42" s="107" t="str">
        <f>IF(J13&lt;H13*(1-W42),"EKSİK",IF(J13&gt;I13*(1+W42),"FAZLA","TAMAM"))</f>
        <v>FAZLA</v>
      </c>
      <c r="AI42" s="46"/>
      <c r="AJ42" s="108">
        <f>IF(Y42=1,0,IF(Z42=1,I13,IF(AA42=1,H13*(1-W42),IF(AB42=1,H13*(1-W42),IF(AC42=1,H13,0)))))</f>
        <v>0</v>
      </c>
      <c r="AK42" s="108">
        <f>IF(Y42=1,0,IF(Z42=1,I13*(1+W42),IF(AA42=1,H13*(1+W42),IF(AB42=1,I13*(1+W42),IF(AC42=1,I13,"")))))</f>
        <v>0</v>
      </c>
      <c r="AL42" s="27">
        <f t="shared" si="44"/>
        <v>0</v>
      </c>
      <c r="AM42" s="85">
        <f t="shared" si="45"/>
        <v>0</v>
      </c>
      <c r="AN42" s="27">
        <f t="shared" si="46"/>
        <v>0</v>
      </c>
      <c r="AO42" s="85">
        <f t="shared" si="45"/>
        <v>0</v>
      </c>
      <c r="AP42" s="27">
        <f t="shared" si="47"/>
        <v>0</v>
      </c>
      <c r="AQ42" s="85">
        <f t="shared" ref="AQ42" si="66">IF($V12=0,0,$AJ12*AP42/100)</f>
        <v>0</v>
      </c>
      <c r="AU42" s="1"/>
      <c r="AV42" s="31" t="s">
        <v>96</v>
      </c>
      <c r="BI42" s="1"/>
      <c r="BJ42" s="145" t="s">
        <v>220</v>
      </c>
      <c r="BK42" s="23">
        <v>88</v>
      </c>
      <c r="BL42" s="23">
        <v>10.1</v>
      </c>
      <c r="BM42" s="23">
        <v>3.35</v>
      </c>
      <c r="BN42" s="23">
        <v>0.02</v>
      </c>
      <c r="BO42" s="23">
        <v>0.28999999999999998</v>
      </c>
      <c r="BP42" s="23">
        <v>0.02</v>
      </c>
      <c r="BQ42" s="23">
        <v>2.4</v>
      </c>
      <c r="BR42" s="23">
        <v>11</v>
      </c>
      <c r="BS42" s="23">
        <v>3.4</v>
      </c>
      <c r="BT42" s="23">
        <v>1.5</v>
      </c>
      <c r="BU42" s="22">
        <v>75</v>
      </c>
      <c r="BV42" s="28">
        <v>0</v>
      </c>
      <c r="BW42" s="23">
        <v>70</v>
      </c>
      <c r="BX42" s="23">
        <v>42.15</v>
      </c>
      <c r="BY42" s="153">
        <v>4.0999999999999996</v>
      </c>
      <c r="BZ42" s="158">
        <v>65</v>
      </c>
      <c r="CA42" s="153">
        <v>87</v>
      </c>
      <c r="CB42" s="43"/>
      <c r="DA42" s="52"/>
    </row>
    <row r="43" spans="1:105" ht="14.1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92"/>
      <c r="N43" s="92"/>
      <c r="O43" s="92"/>
      <c r="P43" s="92"/>
      <c r="Q43" s="92"/>
      <c r="R43" s="92"/>
      <c r="S43" s="92"/>
      <c r="T43" s="92"/>
      <c r="U43" s="100"/>
      <c r="V43" s="105" t="str">
        <f>G14</f>
        <v>ADF,%</v>
      </c>
      <c r="W43" s="103">
        <v>3.0000000000000001E-3</v>
      </c>
      <c r="X43" s="103" t="str">
        <f t="shared" si="32"/>
        <v/>
      </c>
      <c r="Y43" s="106">
        <f>IF(AND(H14=0,I14=0)=TRUE,1,0)</f>
        <v>1</v>
      </c>
      <c r="Z43" s="106">
        <f>IF(AND(H14=0,I14&gt;0)=TRUE,1,0)</f>
        <v>0</v>
      </c>
      <c r="AA43" s="106">
        <f>IF(AND(H14&gt;0,I14=0)=TRUE,1,0)</f>
        <v>0</v>
      </c>
      <c r="AB43" s="106">
        <f>IF(AND(H14&gt;0,H14=I14)=TRUE,1,0)</f>
        <v>0</v>
      </c>
      <c r="AC43" s="106">
        <f>IF(AND(H14&gt;0,I14&gt;0)=TRUE,1,0)</f>
        <v>0</v>
      </c>
      <c r="AD43" s="107" t="str">
        <f>""</f>
        <v/>
      </c>
      <c r="AE43" s="107" t="str">
        <f>IF(J14&gt;I14*(1+W43),"FAZLA","TAMAM")</f>
        <v>FAZLA</v>
      </c>
      <c r="AF43" s="107" t="str">
        <f>IF(J14&lt;H14*(1-W43),"EKSİK","TAMAM")</f>
        <v>TAMAM</v>
      </c>
      <c r="AG43" s="107" t="str">
        <f>IF(J14&lt;H14*(1-W43),"EKSİK",IF(J14&gt;I14*(1+W43),"FAZLA","TAMAM"))</f>
        <v>FAZLA</v>
      </c>
      <c r="AH43" s="107" t="str">
        <f>IF(J14&lt;H14*(1-W43),"EKSİK",IF(J14&gt;I14*(1+W43),"FAZLA","TAMAM"))</f>
        <v>FAZLA</v>
      </c>
      <c r="AI43" s="46"/>
      <c r="AJ43" s="108">
        <f>IF(Y43=1,0,IF(Z43=1,I14,IF(AA43=1,H14*(1-W43),IF(AB43=1,H14*(1-W43),IF(AC43=1,H14,0)))))</f>
        <v>0</v>
      </c>
      <c r="AK43" s="108">
        <f>IF(Y43=1,0,IF(Z43=1,I14*(1+W43),IF(AA43=1,H14*(1+W43),IF(AB43=1,I14*(1+W43),IF(AC43=1,I14,"")))))</f>
        <v>0</v>
      </c>
      <c r="AL43" s="27">
        <f t="shared" si="44"/>
        <v>0</v>
      </c>
      <c r="AM43" s="85">
        <f t="shared" si="45"/>
        <v>0</v>
      </c>
      <c r="AN43" s="27">
        <f t="shared" si="46"/>
        <v>0</v>
      </c>
      <c r="AO43" s="85">
        <f t="shared" si="45"/>
        <v>0</v>
      </c>
      <c r="AP43" s="27">
        <f t="shared" si="47"/>
        <v>0</v>
      </c>
      <c r="AQ43" s="85">
        <f t="shared" ref="AQ43" si="67">IF($V13=0,0,$AJ13*AP43/100)</f>
        <v>0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45" t="s">
        <v>205</v>
      </c>
      <c r="BK43" s="11">
        <v>89</v>
      </c>
      <c r="BL43" s="11">
        <v>10</v>
      </c>
      <c r="BM43" s="11">
        <v>3.47</v>
      </c>
      <c r="BN43" s="11">
        <v>0.3</v>
      </c>
      <c r="BO43" s="11">
        <v>0.28999999999999998</v>
      </c>
      <c r="BP43" s="11">
        <v>0.02</v>
      </c>
      <c r="BQ43" s="11">
        <v>2.6</v>
      </c>
      <c r="BR43" s="22">
        <v>9.5</v>
      </c>
      <c r="BS43" s="22">
        <v>3.4</v>
      </c>
      <c r="BT43" s="22">
        <v>1.5</v>
      </c>
      <c r="BU43" s="22">
        <v>80</v>
      </c>
      <c r="BV43" s="28">
        <v>0</v>
      </c>
      <c r="BW43" s="11">
        <v>70</v>
      </c>
      <c r="BX43" s="22">
        <v>42.15</v>
      </c>
      <c r="BY43" s="153">
        <v>4.3</v>
      </c>
      <c r="BZ43" s="153">
        <v>70</v>
      </c>
      <c r="CA43" s="153">
        <v>88</v>
      </c>
      <c r="CB43" s="43"/>
      <c r="DA43" s="52"/>
    </row>
    <row r="44" spans="1:105" ht="14.1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92"/>
      <c r="N44" s="92"/>
      <c r="O44" s="92"/>
      <c r="P44" s="92"/>
      <c r="Q44" s="92"/>
      <c r="R44" s="92"/>
      <c r="S44" s="92"/>
      <c r="T44" s="92"/>
      <c r="U44" s="1"/>
      <c r="V44" s="105" t="str">
        <f>G15</f>
        <v>Bypass Prot,% HP</v>
      </c>
      <c r="W44" s="103">
        <v>3.0000000000000001E-3</v>
      </c>
      <c r="X44" s="103" t="str">
        <f>IF(Y44=1,AD44,IF(Z44=1,AE44,IF(AA44=1,AF44,IF(AB44=1,AG44,IF(AC44=1,AH44,"")))))</f>
        <v/>
      </c>
      <c r="Y44" s="106">
        <f>IF(AND(H15=0,I15=0)=TRUE,1,0)</f>
        <v>1</v>
      </c>
      <c r="Z44" s="106">
        <f>IF(AND(H15=0,I15&gt;0)=TRUE,1,0)</f>
        <v>0</v>
      </c>
      <c r="AA44" s="106">
        <f>IF(AND(H15&gt;0,I15=0)=TRUE,1,0)</f>
        <v>0</v>
      </c>
      <c r="AB44" s="106">
        <f>IF(AND(H15&gt;0,H15=I15)=TRUE,1,0)</f>
        <v>0</v>
      </c>
      <c r="AC44" s="106">
        <f>IF(AND(H15&gt;0,I15&gt;0)=TRUE,1,0)</f>
        <v>0</v>
      </c>
      <c r="AD44" s="107" t="str">
        <f>""</f>
        <v/>
      </c>
      <c r="AE44" s="107" t="str">
        <f>IF(J15&gt;I15*(1+W44),"FAZLA","TAMAM")</f>
        <v>FAZLA</v>
      </c>
      <c r="AF44" s="107" t="str">
        <f>IF(J15&lt;H15*(1-W44),"EKSİK","TAMAM")</f>
        <v>TAMAM</v>
      </c>
      <c r="AG44" s="107" t="str">
        <f>IF(J15&lt;H15*(1-W44),"EKSİK",IF(J15&gt;I15*(1+W44),"FAZLA","TAMAM"))</f>
        <v>FAZLA</v>
      </c>
      <c r="AH44" s="107" t="str">
        <f>IF(J15&lt;H15*(1-W44),"EKSİK",IF(J15&gt;I15*(1+W44),"FAZLA","TAMAM"))</f>
        <v>FAZLA</v>
      </c>
      <c r="AI44" s="46"/>
      <c r="AJ44" s="108">
        <f>IF(Y44=1,0,IF(Z44=1,I15,IF(AA44=1,H15*(1-W44),IF(AB44=1,H15*(1-W44),IF(AC44=1,H15,0)))))</f>
        <v>0</v>
      </c>
      <c r="AK44" s="108">
        <f>IF(Y44=1,0,IF(Z44=1,I15*(1+W44),IF(AA44=1,H15*(1+W44),IF(AB44=1,I15*(1+W44),IF(AC44=1,I15,"")))))</f>
        <v>0</v>
      </c>
      <c r="AL44" s="27">
        <f t="shared" si="44"/>
        <v>0</v>
      </c>
      <c r="AM44" s="85">
        <f t="shared" si="45"/>
        <v>0</v>
      </c>
      <c r="AN44" s="27">
        <f t="shared" si="46"/>
        <v>0</v>
      </c>
      <c r="AO44" s="85">
        <f t="shared" si="45"/>
        <v>0</v>
      </c>
      <c r="AP44" s="27">
        <f t="shared" si="47"/>
        <v>0</v>
      </c>
      <c r="AQ44" s="85">
        <f t="shared" ref="AQ44" si="68">IF($V14=0,0,$AJ14*AP44/100)</f>
        <v>0</v>
      </c>
      <c r="AU44" s="1"/>
      <c r="AV44" s="3" t="s">
        <v>125</v>
      </c>
      <c r="BI44" s="1"/>
      <c r="BJ44" s="145" t="s">
        <v>285</v>
      </c>
      <c r="BK44" s="23" t="s">
        <v>276</v>
      </c>
      <c r="BL44" s="22" t="s">
        <v>277</v>
      </c>
      <c r="BM44" s="23" t="s">
        <v>278</v>
      </c>
      <c r="BN44" s="22" t="s">
        <v>286</v>
      </c>
      <c r="BO44" s="22" t="s">
        <v>287</v>
      </c>
      <c r="BP44" s="22" t="s">
        <v>284</v>
      </c>
      <c r="BQ44" s="22" t="s">
        <v>288</v>
      </c>
      <c r="BR44" s="22" t="s">
        <v>279</v>
      </c>
      <c r="BS44" s="22" t="s">
        <v>280</v>
      </c>
      <c r="BT44" s="22" t="s">
        <v>281</v>
      </c>
      <c r="BU44" s="22">
        <v>120</v>
      </c>
      <c r="BV44" s="28" t="s">
        <v>282</v>
      </c>
      <c r="BW44" s="22" t="s">
        <v>283</v>
      </c>
      <c r="BX44" s="22">
        <v>44</v>
      </c>
      <c r="BY44" s="153">
        <v>10</v>
      </c>
      <c r="BZ44" s="153">
        <v>6</v>
      </c>
      <c r="CA44" s="153">
        <v>92</v>
      </c>
      <c r="CB44" s="43"/>
      <c r="DA44" s="52"/>
    </row>
    <row r="45" spans="1:105" ht="14.1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92"/>
      <c r="N45" s="92"/>
      <c r="O45" s="92"/>
      <c r="P45" s="92"/>
      <c r="Q45" s="92"/>
      <c r="R45" s="92"/>
      <c r="S45" s="92"/>
      <c r="T45" s="92"/>
      <c r="U45" s="1"/>
      <c r="AL45" s="27">
        <f t="shared" si="44"/>
        <v>0</v>
      </c>
      <c r="AM45" s="85">
        <f t="shared" si="45"/>
        <v>0</v>
      </c>
      <c r="AN45" s="27">
        <f t="shared" si="46"/>
        <v>0</v>
      </c>
      <c r="AO45" s="85">
        <f t="shared" si="45"/>
        <v>0</v>
      </c>
      <c r="AP45" s="27">
        <f t="shared" si="47"/>
        <v>0</v>
      </c>
      <c r="AQ45" s="85">
        <f t="shared" ref="AQ45" si="69">IF($V15=0,0,$AJ15*AP45/100)</f>
        <v>0</v>
      </c>
      <c r="AU45" s="1"/>
      <c r="AV45" s="30" t="s">
        <v>119</v>
      </c>
      <c r="BI45" s="1"/>
      <c r="BJ45" s="145" t="s">
        <v>296</v>
      </c>
      <c r="BK45" s="11">
        <v>91</v>
      </c>
      <c r="BL45" s="11">
        <v>21.7</v>
      </c>
      <c r="BM45" s="11">
        <v>3.3</v>
      </c>
      <c r="BN45" s="22">
        <v>0.2</v>
      </c>
      <c r="BO45" s="22">
        <v>0.4</v>
      </c>
      <c r="BP45" s="22">
        <v>0.02</v>
      </c>
      <c r="BQ45" s="22">
        <v>10.5</v>
      </c>
      <c r="BR45" s="22">
        <v>22.8</v>
      </c>
      <c r="BS45" s="22">
        <v>13.8</v>
      </c>
      <c r="BT45" s="22">
        <v>3.3</v>
      </c>
      <c r="BU45" s="22">
        <v>75</v>
      </c>
      <c r="BV45" s="28">
        <v>0</v>
      </c>
      <c r="BW45" s="22">
        <v>20</v>
      </c>
      <c r="BX45" s="22">
        <v>16</v>
      </c>
      <c r="BY45" s="153">
        <v>5</v>
      </c>
      <c r="BZ45" s="153">
        <v>36</v>
      </c>
      <c r="CA45" s="153">
        <v>76</v>
      </c>
      <c r="CB45" s="43"/>
      <c r="DA45" s="52"/>
    </row>
    <row r="46" spans="1:105" ht="14.1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92"/>
      <c r="N46" s="92"/>
      <c r="O46" s="92"/>
      <c r="P46" s="92"/>
      <c r="Q46" s="92"/>
      <c r="R46" s="92"/>
      <c r="S46" s="92"/>
      <c r="T46" s="92"/>
      <c r="U46" s="100"/>
      <c r="Y46" s="32"/>
      <c r="Z46" s="32"/>
      <c r="AA46" s="32"/>
      <c r="AB46" s="32"/>
      <c r="AC46" s="32"/>
      <c r="AD46" s="33"/>
      <c r="AE46" s="33"/>
      <c r="AF46" s="33"/>
      <c r="AG46" s="33"/>
      <c r="AL46" s="27">
        <f t="shared" si="44"/>
        <v>0</v>
      </c>
      <c r="AM46" s="85">
        <f t="shared" si="45"/>
        <v>0</v>
      </c>
      <c r="AN46" s="27">
        <f t="shared" si="46"/>
        <v>0</v>
      </c>
      <c r="AO46" s="85">
        <f t="shared" si="45"/>
        <v>0</v>
      </c>
      <c r="AP46" s="27">
        <f t="shared" si="47"/>
        <v>0</v>
      </c>
      <c r="AQ46" s="85">
        <f t="shared" ref="AQ46" si="70">IF($V16=0,0,$AJ16*AP46/100)</f>
        <v>0</v>
      </c>
      <c r="AU46" s="1"/>
      <c r="AV46" s="30" t="s">
        <v>85</v>
      </c>
      <c r="BI46" s="1"/>
      <c r="BJ46" s="145" t="s">
        <v>115</v>
      </c>
      <c r="BK46" s="11">
        <v>90</v>
      </c>
      <c r="BL46" s="11">
        <v>7.4</v>
      </c>
      <c r="BM46" s="11">
        <v>1.66</v>
      </c>
      <c r="BN46" s="22">
        <v>0.83</v>
      </c>
      <c r="BO46" s="22">
        <v>0.22</v>
      </c>
      <c r="BP46" s="22">
        <v>0</v>
      </c>
      <c r="BQ46" s="22">
        <v>34.1</v>
      </c>
      <c r="BR46" s="22">
        <v>70</v>
      </c>
      <c r="BS46" s="22">
        <v>50.4</v>
      </c>
      <c r="BT46" s="22">
        <v>16.2</v>
      </c>
      <c r="BU46" s="22">
        <v>35</v>
      </c>
      <c r="BV46" s="28">
        <v>0</v>
      </c>
      <c r="BW46" s="22">
        <v>15</v>
      </c>
      <c r="BX46" s="22">
        <v>53.15</v>
      </c>
      <c r="BY46" s="153">
        <v>2</v>
      </c>
      <c r="BZ46" s="153"/>
      <c r="CA46" s="153">
        <v>44</v>
      </c>
      <c r="CB46" s="43"/>
      <c r="DA46" s="52"/>
    </row>
    <row r="47" spans="1:105" ht="14.1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92"/>
      <c r="N47" s="92"/>
      <c r="O47" s="92"/>
      <c r="P47" s="92"/>
      <c r="Q47" s="92"/>
      <c r="R47" s="92"/>
      <c r="S47" s="92"/>
      <c r="T47" s="92"/>
      <c r="U47" s="100"/>
      <c r="Y47" s="32"/>
      <c r="Z47" s="32"/>
      <c r="AA47" s="32"/>
      <c r="AB47" s="32"/>
      <c r="AC47" s="32"/>
      <c r="AD47" s="33"/>
      <c r="AE47" s="33"/>
      <c r="AF47" s="33"/>
      <c r="AG47" s="33"/>
      <c r="AL47" s="27">
        <f t="shared" si="44"/>
        <v>0</v>
      </c>
      <c r="AM47" s="85">
        <f t="shared" si="45"/>
        <v>0</v>
      </c>
      <c r="AN47" s="27">
        <f t="shared" si="46"/>
        <v>0</v>
      </c>
      <c r="AO47" s="85">
        <f t="shared" si="45"/>
        <v>0</v>
      </c>
      <c r="AP47" s="27">
        <f t="shared" si="47"/>
        <v>0</v>
      </c>
      <c r="AQ47" s="85">
        <f t="shared" ref="AQ47" si="71">IF($V17=0,0,$AJ17*AP47/100)</f>
        <v>0</v>
      </c>
      <c r="AU47" s="1"/>
      <c r="AV47" s="31" t="s">
        <v>88</v>
      </c>
      <c r="BI47" s="1"/>
      <c r="BJ47" s="145" t="s">
        <v>47</v>
      </c>
      <c r="BK47" s="22">
        <v>92</v>
      </c>
      <c r="BL47" s="22">
        <v>23.6</v>
      </c>
      <c r="BM47" s="22">
        <v>3.54</v>
      </c>
      <c r="BN47" s="22">
        <v>0.15</v>
      </c>
      <c r="BO47" s="22">
        <v>0.73</v>
      </c>
      <c r="BP47" s="22">
        <v>0.02</v>
      </c>
      <c r="BQ47" s="22">
        <v>19.8</v>
      </c>
      <c r="BR47" s="22">
        <v>50.3</v>
      </c>
      <c r="BS47" s="22">
        <v>40.1</v>
      </c>
      <c r="BT47" s="22">
        <v>4.2</v>
      </c>
      <c r="BU47" s="11">
        <v>60</v>
      </c>
      <c r="BV47" s="28">
        <v>0</v>
      </c>
      <c r="BW47" s="22">
        <v>10</v>
      </c>
      <c r="BX47" s="22">
        <v>20.3</v>
      </c>
      <c r="BY47" s="152">
        <v>17.8</v>
      </c>
      <c r="BZ47" s="153"/>
      <c r="CA47" s="152">
        <v>95</v>
      </c>
      <c r="CB47" s="43"/>
      <c r="DA47" s="52"/>
    </row>
    <row r="48" spans="1:105" ht="14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92"/>
      <c r="N48" s="92"/>
      <c r="O48" s="92"/>
      <c r="P48" s="92"/>
      <c r="Q48" s="92"/>
      <c r="R48" s="92"/>
      <c r="S48" s="92"/>
      <c r="T48" s="92"/>
      <c r="U48" s="100"/>
      <c r="Y48" s="32"/>
      <c r="Z48" s="32"/>
      <c r="AA48" s="32"/>
      <c r="AB48" s="32"/>
      <c r="AC48" s="32"/>
      <c r="AD48" s="33"/>
      <c r="AE48" s="33"/>
      <c r="AF48" s="33"/>
      <c r="AG48" s="33"/>
      <c r="AL48" s="27">
        <f t="shared" si="44"/>
        <v>0</v>
      </c>
      <c r="AM48" s="85">
        <f t="shared" si="45"/>
        <v>0</v>
      </c>
      <c r="AN48" s="27">
        <f t="shared" si="46"/>
        <v>0</v>
      </c>
      <c r="AO48" s="85">
        <f t="shared" si="45"/>
        <v>0</v>
      </c>
      <c r="AP48" s="27">
        <f t="shared" si="47"/>
        <v>0</v>
      </c>
      <c r="AQ48" s="85">
        <f t="shared" ref="AQ48" si="72">IF($V18=0,0,$AJ18*AP48/100)</f>
        <v>0</v>
      </c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45" t="s">
        <v>112</v>
      </c>
      <c r="BK48" s="23">
        <v>89</v>
      </c>
      <c r="BL48" s="23">
        <v>8.1999999999999993</v>
      </c>
      <c r="BM48" s="23">
        <v>3.29</v>
      </c>
      <c r="BN48" s="23">
        <v>0.03</v>
      </c>
      <c r="BO48" s="23">
        <v>0.13</v>
      </c>
      <c r="BP48" s="23">
        <v>7.0000000000000007E-2</v>
      </c>
      <c r="BQ48" s="23">
        <v>0.4</v>
      </c>
      <c r="BR48" s="23">
        <v>16</v>
      </c>
      <c r="BS48" s="23">
        <v>1</v>
      </c>
      <c r="BT48" s="23">
        <v>6</v>
      </c>
      <c r="BU48" s="11">
        <v>85</v>
      </c>
      <c r="BV48" s="28">
        <v>0</v>
      </c>
      <c r="BW48" s="23">
        <v>30</v>
      </c>
      <c r="BX48" s="23">
        <v>30.15</v>
      </c>
      <c r="BY48" s="152">
        <v>1.9</v>
      </c>
      <c r="BZ48" s="158">
        <v>41.8</v>
      </c>
      <c r="CA48" s="152">
        <v>79</v>
      </c>
      <c r="CB48" s="43"/>
      <c r="DA48" s="52"/>
    </row>
    <row r="49" spans="1:105" ht="14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92"/>
      <c r="N49" s="92"/>
      <c r="O49" s="92"/>
      <c r="P49" s="92"/>
      <c r="Q49" s="92"/>
      <c r="R49" s="92"/>
      <c r="S49" s="92"/>
      <c r="T49" s="92"/>
      <c r="U49" s="100"/>
      <c r="Y49" s="32"/>
      <c r="Z49" s="32"/>
      <c r="AA49" s="32"/>
      <c r="AB49" s="32"/>
      <c r="AC49" s="32"/>
      <c r="AD49" s="33"/>
      <c r="AE49" s="33"/>
      <c r="AF49" s="33"/>
      <c r="AG49" s="33"/>
      <c r="AL49" s="27">
        <f t="shared" si="44"/>
        <v>0</v>
      </c>
      <c r="AM49" s="85">
        <f t="shared" si="45"/>
        <v>0</v>
      </c>
      <c r="AN49" s="27">
        <f t="shared" si="46"/>
        <v>0</v>
      </c>
      <c r="AO49" s="85">
        <f t="shared" si="45"/>
        <v>0</v>
      </c>
      <c r="AP49" s="27">
        <f t="shared" si="47"/>
        <v>0</v>
      </c>
      <c r="AQ49" s="85">
        <f t="shared" ref="AQ49" si="73">IF($V19=0,0,$AJ19*AP49/100)</f>
        <v>0</v>
      </c>
      <c r="AU49" s="1"/>
      <c r="AV49" s="209" t="s">
        <v>123</v>
      </c>
      <c r="AW49" s="210"/>
      <c r="AX49" s="185" t="s">
        <v>85</v>
      </c>
      <c r="AY49" s="42"/>
      <c r="AZ49" s="42"/>
      <c r="BA49" s="42"/>
      <c r="BB49" s="1"/>
      <c r="BC49" s="1"/>
      <c r="BD49" s="1"/>
      <c r="BE49" s="1"/>
      <c r="BF49" s="1"/>
      <c r="BG49" s="1"/>
      <c r="BH49" s="1"/>
      <c r="BI49" s="1"/>
      <c r="BJ49" s="145" t="s">
        <v>116</v>
      </c>
      <c r="BK49" s="22">
        <v>91</v>
      </c>
      <c r="BL49" s="22">
        <v>14.1</v>
      </c>
      <c r="BM49" s="22">
        <v>2.68</v>
      </c>
      <c r="BN49" s="22">
        <v>0.08</v>
      </c>
      <c r="BO49" s="22">
        <v>1.7</v>
      </c>
      <c r="BP49" s="22">
        <v>0.01</v>
      </c>
      <c r="BQ49" s="22">
        <v>12.8</v>
      </c>
      <c r="BR49" s="22">
        <v>26.1</v>
      </c>
      <c r="BS49" s="22">
        <v>13.1</v>
      </c>
      <c r="BT49" s="22">
        <v>10.4</v>
      </c>
      <c r="BU49" s="11">
        <v>45</v>
      </c>
      <c r="BV49" s="28">
        <v>0</v>
      </c>
      <c r="BW49" s="22">
        <v>10</v>
      </c>
      <c r="BX49" s="22">
        <v>44.2</v>
      </c>
      <c r="BY49" s="152">
        <v>17</v>
      </c>
      <c r="BZ49" s="153">
        <v>22</v>
      </c>
      <c r="CA49" s="152">
        <v>84.8</v>
      </c>
      <c r="CB49" s="43"/>
      <c r="DA49" s="52"/>
    </row>
    <row r="50" spans="1:105" ht="14.1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92"/>
      <c r="N50" s="92"/>
      <c r="O50" s="92"/>
      <c r="P50" s="92"/>
      <c r="Q50" s="92"/>
      <c r="R50" s="92"/>
      <c r="S50" s="92"/>
      <c r="T50" s="92"/>
      <c r="U50" s="100"/>
      <c r="Y50" s="32"/>
      <c r="Z50" s="32"/>
      <c r="AA50" s="32"/>
      <c r="AB50" s="32"/>
      <c r="AC50" s="32"/>
      <c r="AD50" s="33"/>
      <c r="AE50" s="33"/>
      <c r="AF50" s="33"/>
      <c r="AG50" s="33"/>
      <c r="AL50" s="27">
        <f t="shared" si="44"/>
        <v>0</v>
      </c>
      <c r="AM50" s="85">
        <f t="shared" si="45"/>
        <v>0</v>
      </c>
      <c r="AN50" s="27">
        <f t="shared" si="46"/>
        <v>0</v>
      </c>
      <c r="AO50" s="85">
        <f t="shared" si="45"/>
        <v>0</v>
      </c>
      <c r="AP50" s="27">
        <f t="shared" si="47"/>
        <v>0</v>
      </c>
      <c r="AQ50" s="85">
        <f t="shared" ref="AQ50" si="74">IF($V20=0,0,$AJ20*AP50/100)</f>
        <v>0</v>
      </c>
      <c r="AU50" s="1"/>
      <c r="AV50" s="42"/>
      <c r="AW50" s="42"/>
      <c r="AX50" s="42"/>
      <c r="AY50" s="42"/>
      <c r="AZ50" s="42"/>
      <c r="BA50" s="42"/>
      <c r="BB50" s="1"/>
      <c r="BC50" s="1"/>
      <c r="BD50" s="1"/>
      <c r="BE50" s="1"/>
      <c r="BF50" s="1"/>
      <c r="BG50" s="1"/>
      <c r="BH50" s="1"/>
      <c r="BI50" s="1"/>
      <c r="BJ50" s="145" t="s">
        <v>48</v>
      </c>
      <c r="BK50" s="23">
        <v>89</v>
      </c>
      <c r="BL50" s="23">
        <v>17.600000000000001</v>
      </c>
      <c r="BM50" s="23">
        <v>2.09</v>
      </c>
      <c r="BN50" s="23">
        <v>0.79</v>
      </c>
      <c r="BO50" s="23">
        <v>0.67</v>
      </c>
      <c r="BP50" s="22">
        <v>0</v>
      </c>
      <c r="BQ50" s="23">
        <v>25</v>
      </c>
      <c r="BR50" s="22">
        <v>0</v>
      </c>
      <c r="BS50" s="22">
        <v>0</v>
      </c>
      <c r="BT50" s="23">
        <v>11</v>
      </c>
      <c r="BU50" s="22">
        <v>15</v>
      </c>
      <c r="BV50" s="28">
        <v>0</v>
      </c>
      <c r="BW50" s="23">
        <v>5</v>
      </c>
      <c r="BX50" s="110">
        <v>35</v>
      </c>
      <c r="BY50" s="153">
        <v>14.6</v>
      </c>
      <c r="BZ50" s="160"/>
      <c r="CA50" s="153"/>
      <c r="CB50" s="43"/>
      <c r="DA50" s="52"/>
    </row>
    <row r="51" spans="1:105" ht="14.1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92"/>
      <c r="N51" s="92"/>
      <c r="O51" s="92"/>
      <c r="P51" s="92"/>
      <c r="Q51" s="92"/>
      <c r="R51" s="92"/>
      <c r="S51" s="92"/>
      <c r="T51" s="92"/>
      <c r="U51" s="100"/>
      <c r="Y51" s="32"/>
      <c r="Z51" s="32"/>
      <c r="AA51" s="32"/>
      <c r="AB51" s="32"/>
      <c r="AC51" s="32"/>
      <c r="AD51" s="33"/>
      <c r="AE51" s="33"/>
      <c r="AF51" s="33"/>
      <c r="AG51" s="33"/>
      <c r="AL51" s="27">
        <f t="shared" si="44"/>
        <v>0</v>
      </c>
      <c r="AM51" s="85">
        <f t="shared" si="45"/>
        <v>0</v>
      </c>
      <c r="AN51" s="27">
        <f t="shared" si="46"/>
        <v>0</v>
      </c>
      <c r="AO51" s="85">
        <f t="shared" si="45"/>
        <v>0</v>
      </c>
      <c r="AP51" s="27">
        <f t="shared" si="47"/>
        <v>0</v>
      </c>
      <c r="AQ51" s="85">
        <f t="shared" ref="AQ51" si="75">IF($V21=0,0,$AJ21*AP51/100)</f>
        <v>0</v>
      </c>
      <c r="AU51" s="1"/>
      <c r="AV51" s="209" t="s">
        <v>122</v>
      </c>
      <c r="AW51" s="210"/>
      <c r="AX51" s="211" t="s">
        <v>148</v>
      </c>
      <c r="AY51" s="212"/>
      <c r="AZ51" s="212"/>
      <c r="BA51" s="67"/>
      <c r="BB51" s="1"/>
      <c r="BC51" s="1"/>
      <c r="BD51" s="1"/>
      <c r="BE51" s="1"/>
      <c r="BF51" s="1"/>
      <c r="BG51" s="1"/>
      <c r="BH51" s="1"/>
      <c r="BI51" s="1"/>
      <c r="BJ51" s="145" t="s">
        <v>199</v>
      </c>
      <c r="BK51" s="23">
        <v>89</v>
      </c>
      <c r="BL51" s="23">
        <v>11.5</v>
      </c>
      <c r="BM51" s="23">
        <v>3.11</v>
      </c>
      <c r="BN51" s="23">
        <v>0.03</v>
      </c>
      <c r="BO51" s="23">
        <v>0.31</v>
      </c>
      <c r="BP51" s="23">
        <v>0.01</v>
      </c>
      <c r="BQ51" s="23">
        <v>2.4</v>
      </c>
      <c r="BR51" s="23">
        <v>10.9</v>
      </c>
      <c r="BS51" s="23">
        <v>5.9</v>
      </c>
      <c r="BT51" s="23">
        <v>2</v>
      </c>
      <c r="BU51" s="22">
        <v>80</v>
      </c>
      <c r="BV51" s="28">
        <v>0</v>
      </c>
      <c r="BW51" s="23">
        <v>40</v>
      </c>
      <c r="BX51" s="22">
        <v>41.65</v>
      </c>
      <c r="BY51" s="153">
        <v>3</v>
      </c>
      <c r="BZ51" s="153">
        <v>74</v>
      </c>
      <c r="CA51" s="153">
        <v>80.599999999999994</v>
      </c>
      <c r="CB51" s="43"/>
      <c r="DA51" s="52"/>
    </row>
    <row r="52" spans="1:105" ht="14.1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92"/>
      <c r="N52" s="92"/>
      <c r="O52" s="92"/>
      <c r="P52" s="92"/>
      <c r="Q52" s="92"/>
      <c r="R52" s="92"/>
      <c r="S52" s="92"/>
      <c r="T52" s="92"/>
      <c r="U52" s="100"/>
      <c r="Y52" s="32"/>
      <c r="Z52" s="32"/>
      <c r="AA52" s="32"/>
      <c r="AB52" s="32"/>
      <c r="AC52" s="32"/>
      <c r="AD52" s="33"/>
      <c r="AE52" s="33"/>
      <c r="AF52" s="33"/>
      <c r="AG52" s="33"/>
      <c r="AL52" s="27">
        <f t="shared" si="44"/>
        <v>0</v>
      </c>
      <c r="AM52" s="85">
        <f t="shared" si="45"/>
        <v>0</v>
      </c>
      <c r="AN52" s="27">
        <f t="shared" si="46"/>
        <v>0</v>
      </c>
      <c r="AO52" s="85">
        <f t="shared" si="45"/>
        <v>0</v>
      </c>
      <c r="AP52" s="27">
        <f t="shared" si="47"/>
        <v>0</v>
      </c>
      <c r="AQ52" s="85">
        <f t="shared" ref="AQ52" si="76">IF($V22=0,0,$AJ22*AP52/100)</f>
        <v>0</v>
      </c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45" t="s">
        <v>4</v>
      </c>
      <c r="BK52" s="22">
        <v>91</v>
      </c>
      <c r="BL52" s="22">
        <v>9.6999999999999993</v>
      </c>
      <c r="BM52" s="22">
        <v>2.68</v>
      </c>
      <c r="BN52" s="22">
        <v>0.69</v>
      </c>
      <c r="BO52" s="22">
        <v>0.1</v>
      </c>
      <c r="BP52" s="22">
        <v>0.04</v>
      </c>
      <c r="BQ52" s="22">
        <v>19.8</v>
      </c>
      <c r="BR52" s="22">
        <v>45.8</v>
      </c>
      <c r="BS52" s="22">
        <v>23.1</v>
      </c>
      <c r="BT52" s="22">
        <v>4.7</v>
      </c>
      <c r="BU52" s="11">
        <v>65</v>
      </c>
      <c r="BV52" s="28">
        <v>0</v>
      </c>
      <c r="BW52" s="22">
        <v>10</v>
      </c>
      <c r="BX52" s="22">
        <v>71.25</v>
      </c>
      <c r="BY52" s="152">
        <v>0.7</v>
      </c>
      <c r="BZ52" s="153">
        <v>1</v>
      </c>
      <c r="CA52" s="152">
        <v>69.099999999999994</v>
      </c>
      <c r="CB52" s="43"/>
      <c r="DA52" s="52"/>
    </row>
    <row r="53" spans="1:105" ht="14.1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92"/>
      <c r="N53" s="92"/>
      <c r="O53" s="92"/>
      <c r="P53" s="92"/>
      <c r="Q53" s="92"/>
      <c r="R53" s="92"/>
      <c r="S53" s="92"/>
      <c r="T53" s="92"/>
      <c r="U53" s="100"/>
      <c r="Y53" s="32"/>
      <c r="Z53" s="32"/>
      <c r="AA53" s="32"/>
      <c r="AB53" s="32"/>
      <c r="AC53" s="32"/>
      <c r="AD53" s="33"/>
      <c r="AE53" s="33"/>
      <c r="AF53" s="33"/>
      <c r="AG53" s="33"/>
      <c r="AL53" s="27">
        <f t="shared" si="44"/>
        <v>0</v>
      </c>
      <c r="AM53" s="85">
        <f t="shared" si="45"/>
        <v>0</v>
      </c>
      <c r="AN53" s="27">
        <f t="shared" si="46"/>
        <v>0</v>
      </c>
      <c r="AO53" s="85">
        <f t="shared" si="45"/>
        <v>0</v>
      </c>
      <c r="AP53" s="27">
        <f t="shared" si="47"/>
        <v>0</v>
      </c>
      <c r="AQ53" s="85">
        <f t="shared" ref="AQ53" si="77">IF($V23=0,0,$AJ23*AP53/100)</f>
        <v>0</v>
      </c>
      <c r="AU53" s="33"/>
      <c r="BI53" s="1"/>
      <c r="BJ53" s="145" t="s">
        <v>49</v>
      </c>
      <c r="BK53" s="22">
        <v>92</v>
      </c>
      <c r="BL53" s="22">
        <v>10.1</v>
      </c>
      <c r="BM53" s="22">
        <v>2.78</v>
      </c>
      <c r="BN53" s="22">
        <v>0.61</v>
      </c>
      <c r="BO53" s="22">
        <v>0.1</v>
      </c>
      <c r="BP53" s="22">
        <v>0.53</v>
      </c>
      <c r="BQ53" s="22">
        <v>16.5</v>
      </c>
      <c r="BR53" s="22">
        <v>59</v>
      </c>
      <c r="BS53" s="22">
        <v>26.6</v>
      </c>
      <c r="BT53" s="22">
        <v>6.2</v>
      </c>
      <c r="BU53" s="11">
        <v>70</v>
      </c>
      <c r="BV53" s="28">
        <v>0</v>
      </c>
      <c r="BW53" s="22">
        <v>10</v>
      </c>
      <c r="BX53" s="22">
        <v>71.25</v>
      </c>
      <c r="BY53" s="152">
        <v>0.6</v>
      </c>
      <c r="BZ53" s="153">
        <v>1</v>
      </c>
      <c r="CA53" s="152">
        <v>78</v>
      </c>
      <c r="CB53" s="43"/>
      <c r="DA53" s="52"/>
    </row>
    <row r="54" spans="1:105" ht="14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92"/>
      <c r="N54" s="92"/>
      <c r="O54" s="92"/>
      <c r="P54" s="92"/>
      <c r="Q54" s="92"/>
      <c r="R54" s="92"/>
      <c r="S54" s="92"/>
      <c r="T54" s="92"/>
      <c r="U54" s="100"/>
      <c r="Y54" s="32"/>
      <c r="Z54" s="32"/>
      <c r="AA54" s="32"/>
      <c r="AB54" s="32"/>
      <c r="AC54" s="32"/>
      <c r="AD54" s="33"/>
      <c r="AE54" s="33"/>
      <c r="AF54" s="33"/>
      <c r="AG54" s="33"/>
      <c r="AL54" s="27">
        <f t="shared" si="44"/>
        <v>0</v>
      </c>
      <c r="AM54" s="85">
        <f t="shared" si="45"/>
        <v>0</v>
      </c>
      <c r="AN54" s="27">
        <f t="shared" si="46"/>
        <v>0</v>
      </c>
      <c r="AO54" s="85">
        <f t="shared" si="45"/>
        <v>0</v>
      </c>
      <c r="AP54" s="27">
        <f t="shared" si="47"/>
        <v>0</v>
      </c>
      <c r="AQ54" s="85">
        <f t="shared" ref="AQ54" si="78">IF($V24=0,0,$AJ24*AP54/100)</f>
        <v>0</v>
      </c>
      <c r="AU54" s="33"/>
      <c r="BI54" s="1"/>
      <c r="BJ54" s="145" t="s">
        <v>6</v>
      </c>
      <c r="BK54" s="11">
        <v>88</v>
      </c>
      <c r="BL54" s="11">
        <v>2.8</v>
      </c>
      <c r="BM54" s="11">
        <v>3.11</v>
      </c>
      <c r="BN54" s="11">
        <v>0.15</v>
      </c>
      <c r="BO54" s="11">
        <v>0.03</v>
      </c>
      <c r="BP54" s="22">
        <v>0</v>
      </c>
      <c r="BQ54" s="11">
        <v>4.5</v>
      </c>
      <c r="BR54" s="11">
        <v>34</v>
      </c>
      <c r="BS54" s="11">
        <v>8</v>
      </c>
      <c r="BT54" s="11">
        <v>2.2999999999999998</v>
      </c>
      <c r="BU54" s="22">
        <v>55</v>
      </c>
      <c r="BV54" s="28">
        <v>0</v>
      </c>
      <c r="BW54" s="11">
        <v>30</v>
      </c>
      <c r="BX54" s="11">
        <v>43.89</v>
      </c>
      <c r="BY54" s="153">
        <v>0.8</v>
      </c>
      <c r="BZ54" s="152">
        <v>62</v>
      </c>
      <c r="CA54" s="153">
        <v>80</v>
      </c>
      <c r="CB54" s="43"/>
      <c r="DA54" s="52"/>
    </row>
    <row r="55" spans="1:105" ht="14.1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92"/>
      <c r="N55" s="92"/>
      <c r="O55" s="92"/>
      <c r="P55" s="92"/>
      <c r="Q55" s="92"/>
      <c r="R55" s="92"/>
      <c r="S55" s="92"/>
      <c r="T55" s="92"/>
      <c r="U55" s="100"/>
      <c r="Y55" s="32"/>
      <c r="Z55" s="32"/>
      <c r="AA55" s="32"/>
      <c r="AB55" s="32"/>
      <c r="AC55" s="32"/>
      <c r="AD55" s="33"/>
      <c r="AE55" s="33"/>
      <c r="AF55" s="33"/>
      <c r="AG55" s="33"/>
      <c r="AL55" s="27">
        <f t="shared" si="44"/>
        <v>0</v>
      </c>
      <c r="AM55" s="85">
        <f t="shared" si="45"/>
        <v>0</v>
      </c>
      <c r="AN55" s="27">
        <f t="shared" si="46"/>
        <v>0</v>
      </c>
      <c r="AO55" s="85">
        <f t="shared" si="45"/>
        <v>0</v>
      </c>
      <c r="AP55" s="27">
        <f t="shared" si="47"/>
        <v>0</v>
      </c>
      <c r="AQ55" s="85">
        <f t="shared" ref="AQ55" si="79">IF($V25=0,0,$AJ25*AP55/100)</f>
        <v>0</v>
      </c>
      <c r="AU55" s="33"/>
      <c r="BI55" s="1"/>
      <c r="BJ55" s="145" t="s">
        <v>201</v>
      </c>
      <c r="BK55" s="22">
        <v>89</v>
      </c>
      <c r="BL55" s="22">
        <v>17.3</v>
      </c>
      <c r="BM55" s="22">
        <v>3.15</v>
      </c>
      <c r="BN55" s="22">
        <v>0.04</v>
      </c>
      <c r="BO55" s="22">
        <v>0.34</v>
      </c>
      <c r="BP55" s="22">
        <v>0.01</v>
      </c>
      <c r="BQ55" s="22">
        <v>3.3</v>
      </c>
      <c r="BR55" s="11">
        <v>22</v>
      </c>
      <c r="BS55" s="11">
        <v>5</v>
      </c>
      <c r="BT55" s="22">
        <v>2</v>
      </c>
      <c r="BU55" s="11">
        <v>100</v>
      </c>
      <c r="BV55" s="28">
        <v>0</v>
      </c>
      <c r="BW55" s="22">
        <v>40</v>
      </c>
      <c r="BX55" s="22">
        <v>22.9</v>
      </c>
      <c r="BY55" s="152">
        <v>2.4</v>
      </c>
      <c r="BZ55" s="153">
        <v>53.5</v>
      </c>
      <c r="CA55" s="152">
        <v>84</v>
      </c>
      <c r="CB55" s="43"/>
      <c r="DA55" s="52"/>
    </row>
    <row r="56" spans="1:105" ht="14.1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92"/>
      <c r="N56" s="92"/>
      <c r="O56" s="92"/>
      <c r="P56" s="92"/>
      <c r="Q56" s="92"/>
      <c r="R56" s="92"/>
      <c r="S56" s="92"/>
      <c r="T56" s="92"/>
      <c r="U56" s="100"/>
      <c r="Y56" s="32"/>
      <c r="Z56" s="32"/>
      <c r="AA56" s="32"/>
      <c r="AB56" s="32"/>
      <c r="AC56" s="32"/>
      <c r="AD56" s="33"/>
      <c r="AE56" s="33"/>
      <c r="AF56" s="33"/>
      <c r="AG56" s="33"/>
      <c r="AL56" s="27">
        <f t="shared" si="44"/>
        <v>0</v>
      </c>
      <c r="AM56" s="85">
        <f t="shared" si="45"/>
        <v>0</v>
      </c>
      <c r="AN56" s="27">
        <f t="shared" si="46"/>
        <v>0</v>
      </c>
      <c r="AO56" s="85">
        <f t="shared" si="45"/>
        <v>0</v>
      </c>
      <c r="AP56" s="27">
        <f t="shared" si="47"/>
        <v>0</v>
      </c>
      <c r="AQ56" s="85">
        <f t="shared" ref="AQ56" si="80">IF($V26=0,0,$AJ26*AP56/100)</f>
        <v>0</v>
      </c>
      <c r="AU56" s="33"/>
      <c r="BI56" s="1"/>
      <c r="BJ56" s="145" t="s">
        <v>200</v>
      </c>
      <c r="BK56" s="11">
        <v>91</v>
      </c>
      <c r="BL56" s="11">
        <v>16.5</v>
      </c>
      <c r="BM56" s="11">
        <v>3.79</v>
      </c>
      <c r="BN56" s="11">
        <v>0.06</v>
      </c>
      <c r="BO56" s="11">
        <v>0.33</v>
      </c>
      <c r="BP56" s="11">
        <v>0.01</v>
      </c>
      <c r="BQ56" s="11">
        <v>4.4000000000000004</v>
      </c>
      <c r="BR56" s="11">
        <v>22</v>
      </c>
      <c r="BS56" s="11">
        <v>5</v>
      </c>
      <c r="BT56" s="11">
        <v>2</v>
      </c>
      <c r="BU56" s="11">
        <v>115</v>
      </c>
      <c r="BV56" s="28">
        <v>0</v>
      </c>
      <c r="BW56" s="11">
        <v>40</v>
      </c>
      <c r="BX56" s="11">
        <v>22.9</v>
      </c>
      <c r="BY56" s="152">
        <v>2.4</v>
      </c>
      <c r="BZ56" s="152">
        <v>53.5</v>
      </c>
      <c r="CA56" s="152">
        <v>84</v>
      </c>
      <c r="CB56" s="43"/>
      <c r="DA56" s="52"/>
    </row>
    <row r="57" spans="1:105" ht="12.75" customHeight="1">
      <c r="A57" s="42"/>
      <c r="B57" s="42"/>
      <c r="C57" s="42"/>
      <c r="D57" s="6"/>
      <c r="E57" s="6"/>
      <c r="F57" s="6"/>
      <c r="G57" s="42"/>
      <c r="H57" s="42"/>
      <c r="I57" s="42"/>
      <c r="J57" s="42"/>
      <c r="K57" s="42"/>
      <c r="L57" s="42"/>
      <c r="M57" s="6"/>
      <c r="N57" s="6"/>
      <c r="O57" s="6"/>
      <c r="P57" s="6"/>
      <c r="Q57" s="6"/>
      <c r="R57" s="6"/>
      <c r="S57" s="6"/>
      <c r="T57" s="6"/>
      <c r="U57" s="100"/>
      <c r="Y57" s="32"/>
      <c r="Z57" s="32"/>
      <c r="AA57" s="32"/>
      <c r="AB57" s="32"/>
      <c r="AC57" s="32"/>
      <c r="AD57" s="33"/>
      <c r="AE57" s="33"/>
      <c r="AF57" s="33"/>
      <c r="AG57" s="33"/>
      <c r="AL57" s="27">
        <f t="shared" si="44"/>
        <v>0</v>
      </c>
      <c r="AM57" s="85">
        <f t="shared" si="45"/>
        <v>0</v>
      </c>
      <c r="AN57" s="27">
        <f t="shared" si="46"/>
        <v>0</v>
      </c>
      <c r="AO57" s="85">
        <f t="shared" si="45"/>
        <v>0</v>
      </c>
      <c r="AP57" s="27">
        <f t="shared" si="47"/>
        <v>0</v>
      </c>
      <c r="AQ57" s="85">
        <f t="shared" ref="AQ57" si="81">IF($V27=0,0,$AJ27*AP57/100)</f>
        <v>0</v>
      </c>
      <c r="AU57" s="33"/>
      <c r="BI57" s="1"/>
      <c r="BJ57" s="145" t="s">
        <v>91</v>
      </c>
      <c r="BK57" s="22">
        <v>91</v>
      </c>
      <c r="BL57" s="22">
        <v>6.7</v>
      </c>
      <c r="BM57" s="22">
        <v>3.04</v>
      </c>
      <c r="BN57" s="22">
        <v>1.84</v>
      </c>
      <c r="BO57" s="22">
        <v>0.12</v>
      </c>
      <c r="BP57" s="22">
        <v>0.03</v>
      </c>
      <c r="BQ57" s="22">
        <v>12.7</v>
      </c>
      <c r="BR57" s="22">
        <v>24.2</v>
      </c>
      <c r="BS57" s="22">
        <v>22.2</v>
      </c>
      <c r="BT57" s="22">
        <v>7.2</v>
      </c>
      <c r="BU57" s="22">
        <v>65</v>
      </c>
      <c r="BV57" s="28">
        <v>0</v>
      </c>
      <c r="BW57" s="22">
        <v>5</v>
      </c>
      <c r="BX57" s="22">
        <v>27.95</v>
      </c>
      <c r="BY57" s="153">
        <v>2.2000000000000002</v>
      </c>
      <c r="BZ57" s="153">
        <v>1.5</v>
      </c>
      <c r="CA57" s="153">
        <v>79.8</v>
      </c>
      <c r="CB57" s="43"/>
      <c r="DA57" s="52"/>
    </row>
    <row r="58" spans="1:105" ht="12.75" customHeight="1">
      <c r="A58" s="168">
        <f>IF(OR(B5="",B5=0)=TRUE,"",IF(C5&lt;=0,"",A5))</f>
        <v>1</v>
      </c>
      <c r="B58" s="169" t="str">
        <f>IF(OR(B5="",B5=0)=TRUE,"",IF(C5&lt;=0,"",B5))</f>
        <v>ARPA</v>
      </c>
      <c r="C58" s="170">
        <f>IF(OR(B5="",B5=0)=TRUE,"",IF(C5&lt;=0,"",C5))</f>
        <v>60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00"/>
      <c r="Y58" s="32"/>
      <c r="Z58" s="32"/>
      <c r="AA58" s="32"/>
      <c r="AB58" s="32"/>
      <c r="AC58" s="32"/>
      <c r="AD58" s="33"/>
      <c r="AE58" s="33"/>
      <c r="AF58" s="33"/>
      <c r="AG58" s="33"/>
      <c r="AL58" s="27">
        <f t="shared" si="44"/>
        <v>0</v>
      </c>
      <c r="AM58" s="85">
        <f t="shared" si="45"/>
        <v>0</v>
      </c>
      <c r="AN58" s="27">
        <f t="shared" si="46"/>
        <v>0</v>
      </c>
      <c r="AO58" s="85">
        <f t="shared" si="45"/>
        <v>0</v>
      </c>
      <c r="AP58" s="27">
        <f t="shared" si="47"/>
        <v>0</v>
      </c>
      <c r="AQ58" s="85">
        <f t="shared" ref="AQ58" si="82">IF($V28=0,0,$AJ28*AP58/100)</f>
        <v>0</v>
      </c>
      <c r="BI58" s="1"/>
      <c r="BJ58" s="145" t="s">
        <v>297</v>
      </c>
      <c r="BK58" s="11">
        <v>90</v>
      </c>
      <c r="BL58" s="11">
        <v>13.4</v>
      </c>
      <c r="BM58" s="11">
        <v>0.73</v>
      </c>
      <c r="BN58" s="22">
        <v>0.57999999999999996</v>
      </c>
      <c r="BO58" s="22">
        <v>0.17</v>
      </c>
      <c r="BP58" s="22">
        <v>0.09</v>
      </c>
      <c r="BQ58" s="147">
        <v>32</v>
      </c>
      <c r="BR58" s="22">
        <v>53.2</v>
      </c>
      <c r="BS58" s="22">
        <v>54.4</v>
      </c>
      <c r="BT58" s="11">
        <v>8.3000000000000007</v>
      </c>
      <c r="BU58" s="22">
        <v>45</v>
      </c>
      <c r="BV58" s="28">
        <v>0</v>
      </c>
      <c r="BW58" s="11">
        <v>3</v>
      </c>
      <c r="BX58" s="109">
        <v>25</v>
      </c>
      <c r="BY58" s="153">
        <v>8.4</v>
      </c>
      <c r="BZ58" s="159"/>
      <c r="CA58" s="153">
        <v>27</v>
      </c>
      <c r="CB58" s="43"/>
      <c r="DA58" s="52"/>
    </row>
    <row r="59" spans="1:105" ht="12.75" customHeight="1">
      <c r="A59" s="171">
        <f t="shared" ref="A59:A83" si="83">IF(OR(B6="",B6=0)=TRUE,"",IF(C6&lt;=0,"",A6))</f>
        <v>1</v>
      </c>
      <c r="B59" s="172" t="str">
        <f t="shared" ref="B59:B83" si="84">IF(OR(B6="",B6=0)=TRUE,"",IF(C6&lt;=0,"",B6))</f>
        <v xml:space="preserve">BUĞDAY, SERT, KIRMIZI KIŞLIK </v>
      </c>
      <c r="C59" s="173">
        <f t="shared" ref="C59:C83" si="85">IF(OR(B6="",B6=0)=TRUE,"",IF(C6&lt;=0,"",C6))</f>
        <v>5.5165865592046055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00"/>
      <c r="Y59" s="32"/>
      <c r="Z59" s="32"/>
      <c r="AA59" s="32"/>
      <c r="AB59" s="32"/>
      <c r="AC59" s="32"/>
      <c r="AD59" s="33"/>
      <c r="AE59" s="33"/>
      <c r="AF59" s="33"/>
      <c r="AG59" s="33"/>
      <c r="AL59" s="27">
        <f t="shared" si="44"/>
        <v>0</v>
      </c>
      <c r="AM59" s="85">
        <f t="shared" si="45"/>
        <v>0</v>
      </c>
      <c r="AN59" s="27">
        <f t="shared" si="46"/>
        <v>0</v>
      </c>
      <c r="AO59" s="85">
        <f t="shared" si="45"/>
        <v>0</v>
      </c>
      <c r="AP59" s="27">
        <f t="shared" si="47"/>
        <v>0</v>
      </c>
      <c r="AQ59" s="85">
        <f t="shared" ref="AQ59" si="86">IF($V29=0,0,$AJ29*AP59/100)</f>
        <v>0</v>
      </c>
      <c r="BI59" s="1"/>
      <c r="BJ59" s="145" t="s">
        <v>213</v>
      </c>
      <c r="BK59" s="23">
        <v>100</v>
      </c>
      <c r="BL59" s="22">
        <v>0</v>
      </c>
      <c r="BM59" s="23">
        <v>8.5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227.5</v>
      </c>
      <c r="BV59" s="28">
        <v>0</v>
      </c>
      <c r="BW59" s="22">
        <v>4</v>
      </c>
      <c r="BX59" s="22">
        <v>0</v>
      </c>
      <c r="BY59" s="153">
        <v>99</v>
      </c>
      <c r="BZ59" s="153"/>
      <c r="CA59" s="153">
        <v>184</v>
      </c>
      <c r="CB59" s="43"/>
      <c r="DA59" s="52"/>
    </row>
    <row r="60" spans="1:105" ht="12.75" customHeight="1">
      <c r="A60" s="171">
        <f t="shared" si="83"/>
        <v>1</v>
      </c>
      <c r="B60" s="172" t="str">
        <f t="shared" si="84"/>
        <v>BUĞDAY KEPEĞİ, KABA</v>
      </c>
      <c r="C60" s="173">
        <f t="shared" si="85"/>
        <v>5.1321635813792952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00"/>
      <c r="Y60" s="32"/>
      <c r="Z60" s="32"/>
      <c r="AA60" s="32"/>
      <c r="AB60" s="32"/>
      <c r="AC60" s="32"/>
      <c r="AD60" s="33"/>
      <c r="AE60" s="33"/>
      <c r="AF60" s="33"/>
      <c r="AG60" s="33"/>
      <c r="AL60" s="27">
        <f t="shared" si="44"/>
        <v>0</v>
      </c>
      <c r="AM60" s="85">
        <f t="shared" si="45"/>
        <v>0</v>
      </c>
      <c r="AN60" s="27">
        <f t="shared" si="46"/>
        <v>0</v>
      </c>
      <c r="AO60" s="85">
        <f t="shared" si="45"/>
        <v>0</v>
      </c>
      <c r="AP60" s="27">
        <f t="shared" si="47"/>
        <v>0</v>
      </c>
      <c r="AQ60" s="85">
        <f t="shared" ref="AQ60" si="87">IF($V30=0,0,$AJ30*AP60/100)</f>
        <v>0</v>
      </c>
      <c r="BI60" s="1"/>
      <c r="BJ60" s="145" t="s">
        <v>305</v>
      </c>
      <c r="BK60" s="23">
        <v>99.95</v>
      </c>
      <c r="BL60" s="22">
        <v>0</v>
      </c>
      <c r="BM60" s="23">
        <v>9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250</v>
      </c>
      <c r="BV60" s="28">
        <v>0</v>
      </c>
      <c r="BW60" s="22">
        <v>5</v>
      </c>
      <c r="BX60" s="22">
        <v>0</v>
      </c>
      <c r="BY60" s="153">
        <v>99</v>
      </c>
      <c r="BZ60" s="153"/>
      <c r="CA60" s="153">
        <v>176</v>
      </c>
      <c r="CB60" s="43"/>
      <c r="DA60" s="52"/>
    </row>
    <row r="61" spans="1:105" ht="12.75" customHeight="1">
      <c r="A61" s="171" t="str">
        <f t="shared" si="83"/>
        <v/>
      </c>
      <c r="B61" s="172" t="str">
        <f t="shared" si="84"/>
        <v/>
      </c>
      <c r="C61" s="173" t="str">
        <f t="shared" si="85"/>
        <v/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00"/>
      <c r="Y61" s="32"/>
      <c r="Z61" s="32"/>
      <c r="AA61" s="32"/>
      <c r="AB61" s="32"/>
      <c r="AC61" s="32"/>
      <c r="AD61" s="33"/>
      <c r="AE61" s="33"/>
      <c r="AF61" s="33"/>
      <c r="AG61" s="33"/>
      <c r="AL61" s="27">
        <f t="shared" si="44"/>
        <v>0</v>
      </c>
      <c r="AM61" s="85">
        <f t="shared" si="45"/>
        <v>0</v>
      </c>
      <c r="AN61" s="27">
        <f t="shared" si="46"/>
        <v>0</v>
      </c>
      <c r="AO61" s="85">
        <f t="shared" si="45"/>
        <v>0</v>
      </c>
      <c r="AP61" s="27">
        <f t="shared" si="47"/>
        <v>0</v>
      </c>
      <c r="AQ61" s="85">
        <f t="shared" ref="AQ61" si="88">IF($V31=0,0,$AJ31*AP61/100)</f>
        <v>0</v>
      </c>
      <c r="BI61" s="1"/>
      <c r="BJ61" s="145" t="s">
        <v>216</v>
      </c>
      <c r="BK61" s="23" t="s">
        <v>214</v>
      </c>
      <c r="BL61" s="22">
        <v>0</v>
      </c>
      <c r="BM61" s="23" t="s">
        <v>215</v>
      </c>
      <c r="BN61" s="22">
        <v>12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250</v>
      </c>
      <c r="BV61" s="28">
        <v>0</v>
      </c>
      <c r="BW61" s="22">
        <v>5</v>
      </c>
      <c r="BX61" s="22">
        <v>0</v>
      </c>
      <c r="BY61" s="153">
        <v>84.5</v>
      </c>
      <c r="BZ61" s="153"/>
      <c r="CA61" s="153">
        <v>163.5</v>
      </c>
      <c r="CB61" s="43"/>
      <c r="DA61" s="52"/>
    </row>
    <row r="62" spans="1:105" ht="12.75" customHeight="1">
      <c r="A62" s="171">
        <f t="shared" si="83"/>
        <v>2</v>
      </c>
      <c r="B62" s="172" t="str">
        <f t="shared" si="84"/>
        <v>PAMUK TOHUMU KÜSPESİ, PRES,  31 HP</v>
      </c>
      <c r="C62" s="173">
        <f t="shared" si="85"/>
        <v>24.078020173177297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00"/>
      <c r="Y62" s="32"/>
      <c r="Z62" s="32"/>
      <c r="AA62" s="32"/>
      <c r="AB62" s="32"/>
      <c r="AC62" s="32"/>
      <c r="AD62" s="33"/>
      <c r="AE62" s="33"/>
      <c r="AF62" s="33"/>
      <c r="AG62" s="33"/>
      <c r="AL62" s="1"/>
      <c r="AM62" s="1"/>
      <c r="AN62" s="1"/>
      <c r="AO62" s="1"/>
      <c r="AP62" s="1"/>
      <c r="AQ62" s="1"/>
      <c r="AX62" s="33"/>
      <c r="BI62" s="1"/>
      <c r="BJ62" s="145" t="s">
        <v>218</v>
      </c>
      <c r="BK62" s="23" t="s">
        <v>217</v>
      </c>
      <c r="BL62" s="22">
        <v>0</v>
      </c>
      <c r="BM62" s="23">
        <v>8.5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120</v>
      </c>
      <c r="BV62" s="28">
        <v>0</v>
      </c>
      <c r="BW62" s="22">
        <v>4</v>
      </c>
      <c r="BX62" s="22">
        <v>0</v>
      </c>
      <c r="BY62" s="153">
        <v>99.8</v>
      </c>
      <c r="BZ62" s="153"/>
      <c r="CA62" s="153">
        <v>147.4</v>
      </c>
      <c r="CB62" s="43"/>
      <c r="DA62" s="52"/>
    </row>
    <row r="63" spans="1:105" ht="12.75" customHeight="1">
      <c r="A63" s="171">
        <f t="shared" si="83"/>
        <v>3</v>
      </c>
      <c r="B63" s="172" t="str">
        <f t="shared" si="84"/>
        <v>KİREÇTAŞI</v>
      </c>
      <c r="C63" s="173">
        <f t="shared" si="85"/>
        <v>4.0794617545514473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00"/>
      <c r="Y63" s="32"/>
      <c r="Z63" s="32"/>
      <c r="AA63" s="32"/>
      <c r="AB63" s="32"/>
      <c r="AC63" s="32"/>
      <c r="AD63" s="33"/>
      <c r="AE63" s="33"/>
      <c r="AF63" s="33"/>
      <c r="AG63" s="33"/>
      <c r="AX63" s="33"/>
      <c r="BI63" s="1"/>
      <c r="BJ63" s="145" t="s">
        <v>58</v>
      </c>
      <c r="BK63" s="23">
        <v>92</v>
      </c>
      <c r="BL63" s="23">
        <v>4</v>
      </c>
      <c r="BM63" s="23">
        <v>1.0900000000000001</v>
      </c>
      <c r="BN63" s="23">
        <v>0.15</v>
      </c>
      <c r="BO63" s="23">
        <v>0.15</v>
      </c>
      <c r="BP63" s="23">
        <v>0.04</v>
      </c>
      <c r="BQ63" s="23">
        <v>33.4</v>
      </c>
      <c r="BR63" s="23">
        <v>74.3</v>
      </c>
      <c r="BS63" s="23">
        <v>40.5</v>
      </c>
      <c r="BT63" s="23">
        <v>6.6</v>
      </c>
      <c r="BU63" s="11">
        <v>35</v>
      </c>
      <c r="BV63" s="28">
        <v>0</v>
      </c>
      <c r="BW63" s="23">
        <v>5</v>
      </c>
      <c r="BX63" s="23">
        <v>25</v>
      </c>
      <c r="BY63" s="152">
        <v>1.5</v>
      </c>
      <c r="BZ63" s="158"/>
      <c r="CA63" s="152">
        <v>35</v>
      </c>
      <c r="CB63" s="43"/>
      <c r="DA63" s="52"/>
    </row>
    <row r="64" spans="1:105" ht="12.75" customHeight="1">
      <c r="A64" s="171">
        <f t="shared" si="83"/>
        <v>3</v>
      </c>
      <c r="B64" s="172" t="str">
        <f t="shared" si="84"/>
        <v>TUZ</v>
      </c>
      <c r="C64" s="173">
        <f t="shared" si="85"/>
        <v>0.94376893168733589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00"/>
      <c r="Y64" s="32"/>
      <c r="Z64" s="32"/>
      <c r="AA64" s="32"/>
      <c r="AB64" s="32"/>
      <c r="AC64" s="32"/>
      <c r="AD64" s="33"/>
      <c r="AE64" s="33"/>
      <c r="AF64" s="33"/>
      <c r="AG64" s="33"/>
      <c r="AL64" s="17" t="s">
        <v>314</v>
      </c>
      <c r="AX64" s="33"/>
      <c r="BI64" s="1"/>
      <c r="BJ64" s="145" t="s">
        <v>202</v>
      </c>
      <c r="BK64" s="22">
        <v>91</v>
      </c>
      <c r="BL64" s="22">
        <v>13.1</v>
      </c>
      <c r="BM64" s="22">
        <v>2.39</v>
      </c>
      <c r="BN64" s="22">
        <v>7.0000000000000007E-2</v>
      </c>
      <c r="BO64" s="22">
        <v>0.3</v>
      </c>
      <c r="BP64" s="22">
        <v>0.06</v>
      </c>
      <c r="BQ64" s="22">
        <v>15.9</v>
      </c>
      <c r="BR64" s="22">
        <v>29.6</v>
      </c>
      <c r="BS64" s="22">
        <v>15.9</v>
      </c>
      <c r="BT64" s="22">
        <v>3.4</v>
      </c>
      <c r="BU64" s="22">
        <v>80</v>
      </c>
      <c r="BV64" s="28">
        <v>0</v>
      </c>
      <c r="BW64" s="22">
        <v>30</v>
      </c>
      <c r="BX64" s="22">
        <v>13.1</v>
      </c>
      <c r="BY64" s="153">
        <v>5</v>
      </c>
      <c r="BZ64" s="153">
        <v>57</v>
      </c>
      <c r="CA64" s="153">
        <v>76</v>
      </c>
      <c r="CB64" s="43"/>
      <c r="DA64" s="52"/>
    </row>
    <row r="65" spans="1:105" ht="12.75" customHeight="1">
      <c r="A65" s="171">
        <f t="shared" si="83"/>
        <v>3</v>
      </c>
      <c r="B65" s="172" t="str">
        <f t="shared" si="84"/>
        <v>VİTAMİN-MİNERAL KARMASI</v>
      </c>
      <c r="C65" s="173">
        <f t="shared" si="85"/>
        <v>0.25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00"/>
      <c r="Y65" s="32"/>
      <c r="Z65" s="32"/>
      <c r="AA65" s="32"/>
      <c r="AB65" s="32"/>
      <c r="AC65" s="32"/>
      <c r="AD65" s="33"/>
      <c r="AE65" s="33"/>
      <c r="AF65" s="33"/>
      <c r="AG65" s="33"/>
      <c r="AX65" s="33"/>
      <c r="BI65" s="1"/>
      <c r="BJ65" s="145" t="s">
        <v>203</v>
      </c>
      <c r="BK65" s="23">
        <v>89</v>
      </c>
      <c r="BL65" s="22">
        <v>13.3</v>
      </c>
      <c r="BM65" s="23">
        <v>2.78</v>
      </c>
      <c r="BN65" s="22">
        <v>7.0000000000000007E-2</v>
      </c>
      <c r="BO65" s="22">
        <v>0.68</v>
      </c>
      <c r="BP65" s="22">
        <v>0.03</v>
      </c>
      <c r="BQ65" s="22">
        <v>12.1</v>
      </c>
      <c r="BR65" s="22">
        <v>30</v>
      </c>
      <c r="BS65" s="22">
        <v>14.6</v>
      </c>
      <c r="BT65" s="22">
        <v>3.3</v>
      </c>
      <c r="BU65" s="22">
        <v>90</v>
      </c>
      <c r="BV65" s="28">
        <v>0</v>
      </c>
      <c r="BW65" s="22">
        <v>30</v>
      </c>
      <c r="BX65" s="22">
        <v>13.1</v>
      </c>
      <c r="BY65" s="153">
        <v>6</v>
      </c>
      <c r="BZ65" s="153">
        <v>57</v>
      </c>
      <c r="CA65" s="153">
        <v>76</v>
      </c>
      <c r="CB65" s="43"/>
      <c r="DA65" s="52"/>
    </row>
    <row r="66" spans="1:105" ht="12.75" customHeight="1">
      <c r="A66" s="171" t="str">
        <f t="shared" si="83"/>
        <v/>
      </c>
      <c r="B66" s="172" t="str">
        <f t="shared" si="84"/>
        <v/>
      </c>
      <c r="C66" s="173" t="str">
        <f t="shared" si="85"/>
        <v/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00"/>
      <c r="Y66" s="32"/>
      <c r="Z66" s="32"/>
      <c r="AA66" s="32"/>
      <c r="AB66" s="32"/>
      <c r="AC66" s="32"/>
      <c r="AD66" s="33"/>
      <c r="AE66" s="33"/>
      <c r="AF66" s="33"/>
      <c r="AG66" s="33"/>
      <c r="AX66" s="33"/>
      <c r="BI66" s="1"/>
      <c r="BJ66" s="145" t="s">
        <v>113</v>
      </c>
      <c r="BK66" s="23">
        <v>90</v>
      </c>
      <c r="BL66" s="22">
        <v>17.7</v>
      </c>
      <c r="BM66" s="23">
        <v>3.69</v>
      </c>
      <c r="BN66" s="22">
        <v>0.08</v>
      </c>
      <c r="BO66" s="22">
        <v>0.48</v>
      </c>
      <c r="BP66" s="22">
        <v>0.06</v>
      </c>
      <c r="BQ66" s="22">
        <v>2.8</v>
      </c>
      <c r="BR66" s="22">
        <v>9.9</v>
      </c>
      <c r="BS66" s="22">
        <v>3.7</v>
      </c>
      <c r="BT66" s="22">
        <v>4.5999999999999996</v>
      </c>
      <c r="BU66" s="22">
        <v>100</v>
      </c>
      <c r="BV66" s="28">
        <v>0</v>
      </c>
      <c r="BW66" s="22">
        <v>30</v>
      </c>
      <c r="BX66" s="22">
        <v>13.1</v>
      </c>
      <c r="BY66" s="153">
        <v>6.6</v>
      </c>
      <c r="BZ66" s="153">
        <v>57</v>
      </c>
      <c r="CA66" s="153">
        <v>91</v>
      </c>
      <c r="CB66" s="43"/>
      <c r="DA66" s="52"/>
    </row>
    <row r="67" spans="1:105" ht="12.75" customHeight="1">
      <c r="A67" s="171" t="str">
        <f t="shared" si="83"/>
        <v/>
      </c>
      <c r="B67" s="172" t="str">
        <f t="shared" si="84"/>
        <v/>
      </c>
      <c r="C67" s="173" t="str">
        <f t="shared" si="85"/>
        <v/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00"/>
      <c r="Y67" s="32"/>
      <c r="Z67" s="32"/>
      <c r="AA67" s="32"/>
      <c r="AB67" s="32"/>
      <c r="AC67" s="32"/>
      <c r="AD67" s="33"/>
      <c r="AE67" s="33"/>
      <c r="AF67" s="33"/>
      <c r="AG67" s="33"/>
      <c r="AX67" s="33"/>
      <c r="BI67" s="1"/>
      <c r="CB67" s="43"/>
      <c r="DA67" s="52"/>
    </row>
    <row r="68" spans="1:105" ht="12.75" customHeight="1">
      <c r="A68" s="171" t="str">
        <f t="shared" si="83"/>
        <v/>
      </c>
      <c r="B68" s="172" t="str">
        <f t="shared" si="84"/>
        <v/>
      </c>
      <c r="C68" s="173" t="str">
        <f t="shared" si="85"/>
        <v/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00"/>
      <c r="Y68" s="32"/>
      <c r="Z68" s="32"/>
      <c r="AA68" s="32"/>
      <c r="AB68" s="32"/>
      <c r="AC68" s="32"/>
      <c r="AD68" s="33"/>
      <c r="AE68" s="33"/>
      <c r="AF68" s="33"/>
      <c r="AG68" s="33"/>
      <c r="AX68" s="33"/>
      <c r="BI68" s="1"/>
      <c r="CB68" s="43"/>
      <c r="DA68" s="52"/>
    </row>
    <row r="69" spans="1:105" ht="12.75" customHeight="1">
      <c r="A69" s="171" t="str">
        <f t="shared" si="83"/>
        <v/>
      </c>
      <c r="B69" s="172" t="str">
        <f t="shared" si="84"/>
        <v/>
      </c>
      <c r="C69" s="173" t="str">
        <f t="shared" si="85"/>
        <v/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0"/>
      <c r="Y69" s="32"/>
      <c r="Z69" s="32"/>
      <c r="AA69" s="32"/>
      <c r="AB69" s="32"/>
      <c r="AC69" s="32"/>
      <c r="AD69" s="33"/>
      <c r="AE69" s="33"/>
      <c r="AF69" s="33"/>
      <c r="AG69" s="33"/>
      <c r="AX69" s="33"/>
      <c r="BI69" s="1"/>
      <c r="CB69" s="43"/>
      <c r="DA69" s="52"/>
    </row>
    <row r="70" spans="1:105" ht="12.75" customHeight="1">
      <c r="A70" s="171" t="str">
        <f t="shared" si="83"/>
        <v/>
      </c>
      <c r="B70" s="172" t="str">
        <f t="shared" si="84"/>
        <v/>
      </c>
      <c r="C70" s="173" t="str">
        <f t="shared" si="85"/>
        <v/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00"/>
      <c r="Y70" s="32"/>
      <c r="Z70" s="32"/>
      <c r="AA70" s="32"/>
      <c r="AB70" s="32"/>
      <c r="AC70" s="32"/>
      <c r="AD70" s="33"/>
      <c r="AE70" s="33"/>
      <c r="AF70" s="33"/>
      <c r="AG70" s="33"/>
      <c r="BI70" s="1"/>
      <c r="CB70" s="43"/>
      <c r="DA70" s="52"/>
    </row>
    <row r="71" spans="1:105" ht="12.75" customHeight="1">
      <c r="A71" s="171" t="str">
        <f t="shared" si="83"/>
        <v/>
      </c>
      <c r="B71" s="172" t="str">
        <f t="shared" si="84"/>
        <v/>
      </c>
      <c r="C71" s="173" t="str">
        <f t="shared" si="85"/>
        <v/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0"/>
      <c r="Y71" s="32"/>
      <c r="Z71" s="32"/>
      <c r="AA71" s="32"/>
      <c r="AB71" s="32"/>
      <c r="AC71" s="32"/>
      <c r="AD71" s="33"/>
      <c r="AE71" s="33"/>
      <c r="AF71" s="33"/>
      <c r="AG71" s="33"/>
      <c r="BI71" s="1"/>
      <c r="CB71" s="43"/>
      <c r="DA71" s="52"/>
    </row>
    <row r="72" spans="1:105" ht="12.75" customHeight="1">
      <c r="A72" s="171" t="str">
        <f t="shared" si="83"/>
        <v/>
      </c>
      <c r="B72" s="172" t="str">
        <f t="shared" si="84"/>
        <v/>
      </c>
      <c r="C72" s="173" t="str">
        <f t="shared" si="85"/>
        <v/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00"/>
      <c r="Y72" s="32"/>
      <c r="Z72" s="32"/>
      <c r="AA72" s="32"/>
      <c r="AB72" s="32"/>
      <c r="AC72" s="32"/>
      <c r="AD72" s="33"/>
      <c r="AE72" s="33"/>
      <c r="AF72" s="33"/>
      <c r="AG72" s="33"/>
      <c r="BI72" s="1"/>
      <c r="CB72" s="43"/>
      <c r="DA72" s="52"/>
    </row>
    <row r="73" spans="1:105" ht="12.75" customHeight="1">
      <c r="A73" s="171" t="str">
        <f t="shared" si="83"/>
        <v/>
      </c>
      <c r="B73" s="172" t="str">
        <f t="shared" si="84"/>
        <v/>
      </c>
      <c r="C73" s="173" t="str">
        <f t="shared" si="85"/>
        <v/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00"/>
      <c r="Y73" s="32"/>
      <c r="Z73" s="32"/>
      <c r="AA73" s="32"/>
      <c r="AB73" s="32"/>
      <c r="AC73" s="32"/>
      <c r="AD73" s="33"/>
      <c r="AE73" s="33"/>
      <c r="AF73" s="33"/>
      <c r="AG73" s="33"/>
      <c r="BI73" s="1"/>
      <c r="CB73" s="43"/>
      <c r="DA73" s="52"/>
    </row>
    <row r="74" spans="1:105" ht="12.75" customHeight="1">
      <c r="A74" s="171" t="str">
        <f t="shared" si="83"/>
        <v/>
      </c>
      <c r="B74" s="172" t="str">
        <f t="shared" si="84"/>
        <v/>
      </c>
      <c r="C74" s="173" t="str">
        <f t="shared" si="85"/>
        <v/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00"/>
      <c r="Y74" s="32"/>
      <c r="Z74" s="32"/>
      <c r="AA74" s="32"/>
      <c r="AB74" s="32"/>
      <c r="AC74" s="32"/>
      <c r="AD74" s="33"/>
      <c r="AE74" s="33"/>
      <c r="AF74" s="33"/>
      <c r="AG74" s="33"/>
      <c r="BI74" s="1"/>
      <c r="CB74" s="43"/>
      <c r="DA74" s="52"/>
    </row>
    <row r="75" spans="1:105" ht="12.75" customHeight="1">
      <c r="A75" s="171" t="str">
        <f t="shared" si="83"/>
        <v/>
      </c>
      <c r="B75" s="172" t="str">
        <f t="shared" si="84"/>
        <v/>
      </c>
      <c r="C75" s="173" t="str">
        <f t="shared" si="85"/>
        <v/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00"/>
      <c r="Y75" s="32"/>
      <c r="Z75" s="32"/>
      <c r="AA75" s="32"/>
      <c r="AB75" s="32"/>
      <c r="AC75" s="32"/>
      <c r="AD75" s="33"/>
      <c r="AE75" s="33"/>
      <c r="AF75" s="33"/>
      <c r="AG75" s="33"/>
      <c r="BI75" s="1"/>
      <c r="CB75" s="43"/>
      <c r="DA75" s="52"/>
    </row>
    <row r="76" spans="1:105" ht="12.75" customHeight="1">
      <c r="A76" s="171" t="str">
        <f t="shared" si="83"/>
        <v/>
      </c>
      <c r="B76" s="172" t="str">
        <f t="shared" si="84"/>
        <v/>
      </c>
      <c r="C76" s="173" t="str">
        <f t="shared" si="85"/>
        <v/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00"/>
      <c r="Y76" s="32"/>
      <c r="Z76" s="32"/>
      <c r="AA76" s="32"/>
      <c r="AB76" s="32"/>
      <c r="AC76" s="32"/>
      <c r="AD76" s="33"/>
      <c r="AE76" s="33"/>
      <c r="AF76" s="33"/>
      <c r="AG76" s="33"/>
      <c r="BI76" s="1"/>
      <c r="CB76" s="43"/>
      <c r="DA76" s="52"/>
    </row>
    <row r="77" spans="1:105" ht="12.75" customHeight="1" thickBot="1">
      <c r="A77" s="171" t="str">
        <f t="shared" si="83"/>
        <v/>
      </c>
      <c r="B77" s="172" t="str">
        <f t="shared" si="84"/>
        <v/>
      </c>
      <c r="C77" s="173" t="str">
        <f t="shared" si="85"/>
        <v/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00"/>
      <c r="Y77" s="32"/>
      <c r="Z77" s="32"/>
      <c r="AA77" s="32"/>
      <c r="AB77" s="32"/>
      <c r="AC77" s="32"/>
      <c r="AD77" s="33"/>
      <c r="AE77" s="33"/>
      <c r="AF77" s="33"/>
      <c r="AG77" s="33"/>
      <c r="BI77" s="1"/>
      <c r="CB77" s="43"/>
      <c r="DA77" s="53"/>
    </row>
    <row r="78" spans="1:105" ht="12.75" customHeight="1" thickBot="1">
      <c r="A78" s="171" t="str">
        <f t="shared" si="83"/>
        <v/>
      </c>
      <c r="B78" s="172" t="str">
        <f t="shared" si="84"/>
        <v/>
      </c>
      <c r="C78" s="173" t="str">
        <f t="shared" si="85"/>
        <v/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00"/>
      <c r="Y78" s="32"/>
      <c r="Z78" s="32"/>
      <c r="AA78" s="32"/>
      <c r="AB78" s="32"/>
      <c r="AC78" s="32"/>
      <c r="AD78" s="33"/>
      <c r="AE78" s="33"/>
      <c r="AF78" s="33"/>
      <c r="AG78" s="33"/>
      <c r="BI78" s="1"/>
      <c r="CB78" s="43"/>
    </row>
    <row r="79" spans="1:105" ht="12.75" customHeight="1" thickBot="1">
      <c r="A79" s="171" t="str">
        <f t="shared" si="83"/>
        <v/>
      </c>
      <c r="B79" s="172" t="str">
        <f t="shared" si="84"/>
        <v/>
      </c>
      <c r="C79" s="173" t="str">
        <f t="shared" si="85"/>
        <v/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00"/>
      <c r="Y79" s="32"/>
      <c r="Z79" s="32"/>
      <c r="AA79" s="32"/>
      <c r="AB79" s="32"/>
      <c r="AC79" s="32"/>
      <c r="AD79" s="33"/>
      <c r="AE79" s="33"/>
      <c r="AF79" s="33"/>
      <c r="AG79" s="33"/>
      <c r="BI79" s="1"/>
      <c r="BJ79" s="124" t="s">
        <v>74</v>
      </c>
      <c r="BK79" s="125" t="s">
        <v>93</v>
      </c>
      <c r="BL79" s="125" t="s">
        <v>94</v>
      </c>
      <c r="BM79" s="125" t="s">
        <v>102</v>
      </c>
      <c r="BN79" s="125" t="s">
        <v>95</v>
      </c>
      <c r="BO79" s="125" t="s">
        <v>103</v>
      </c>
      <c r="BP79" s="125" t="s">
        <v>165</v>
      </c>
      <c r="BQ79" s="125" t="s">
        <v>38</v>
      </c>
      <c r="BR79" s="125" t="s">
        <v>157</v>
      </c>
      <c r="BS79" s="125" t="s">
        <v>158</v>
      </c>
      <c r="BT79" s="125" t="s">
        <v>166</v>
      </c>
      <c r="BU79" s="125" t="s">
        <v>140</v>
      </c>
      <c r="BV79" s="125" t="s">
        <v>141</v>
      </c>
      <c r="BW79" s="125" t="s">
        <v>142</v>
      </c>
      <c r="BX79" s="125" t="s">
        <v>230</v>
      </c>
      <c r="BY79" s="150" t="s">
        <v>293</v>
      </c>
      <c r="BZ79" s="150" t="s">
        <v>306</v>
      </c>
      <c r="CA79" s="150" t="s">
        <v>307</v>
      </c>
      <c r="CB79" s="43"/>
    </row>
    <row r="80" spans="1:105" ht="12.75" customHeight="1">
      <c r="A80" s="171" t="str">
        <f t="shared" si="83"/>
        <v/>
      </c>
      <c r="B80" s="172" t="str">
        <f t="shared" si="84"/>
        <v/>
      </c>
      <c r="C80" s="173" t="str">
        <f t="shared" si="85"/>
        <v/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00"/>
      <c r="Y80" s="32"/>
      <c r="Z80" s="32"/>
      <c r="AA80" s="32"/>
      <c r="AB80" s="32"/>
      <c r="AC80" s="32"/>
      <c r="AD80" s="33"/>
      <c r="AE80" s="33"/>
      <c r="AF80" s="33"/>
      <c r="AG80" s="33"/>
      <c r="BI80" s="1"/>
      <c r="BJ80" s="144" t="s">
        <v>51</v>
      </c>
      <c r="BK80" s="23">
        <v>91</v>
      </c>
      <c r="BL80" s="23">
        <v>22.1</v>
      </c>
      <c r="BM80" s="23">
        <v>2.2400000000000002</v>
      </c>
      <c r="BN80" s="23">
        <v>0.27</v>
      </c>
      <c r="BO80" s="23">
        <v>0.78</v>
      </c>
      <c r="BP80" s="23">
        <v>0.04</v>
      </c>
      <c r="BQ80" s="23">
        <v>35.4</v>
      </c>
      <c r="BR80" s="23">
        <v>53.8</v>
      </c>
      <c r="BS80" s="23">
        <v>39.1</v>
      </c>
      <c r="BT80" s="23">
        <v>4.7</v>
      </c>
      <c r="BU80" s="11">
        <v>85</v>
      </c>
      <c r="BV80" s="28">
        <v>0</v>
      </c>
      <c r="BW80" s="23">
        <v>15</v>
      </c>
      <c r="BX80" s="110">
        <v>40</v>
      </c>
      <c r="BY80" s="152">
        <v>9.4</v>
      </c>
      <c r="BZ80" s="160">
        <v>5</v>
      </c>
      <c r="CA80" s="152">
        <v>60</v>
      </c>
      <c r="CB80" s="43"/>
    </row>
    <row r="81" spans="1:80" ht="12.75" customHeight="1">
      <c r="A81" s="171" t="str">
        <f t="shared" si="83"/>
        <v/>
      </c>
      <c r="B81" s="172" t="str">
        <f t="shared" si="84"/>
        <v/>
      </c>
      <c r="C81" s="173" t="str">
        <f t="shared" si="85"/>
        <v/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00"/>
      <c r="Y81" s="32"/>
      <c r="Z81" s="32"/>
      <c r="AA81" s="32"/>
      <c r="AB81" s="32"/>
      <c r="AC81" s="32"/>
      <c r="AD81" s="33"/>
      <c r="AE81" s="33"/>
      <c r="AF81" s="33"/>
      <c r="AG81" s="33"/>
      <c r="BI81" s="1"/>
      <c r="BJ81" s="144" t="s">
        <v>52</v>
      </c>
      <c r="BK81" s="23">
        <v>92</v>
      </c>
      <c r="BL81" s="23">
        <v>25.4</v>
      </c>
      <c r="BM81" s="23">
        <v>2.0299999999999998</v>
      </c>
      <c r="BN81" s="23">
        <v>0.37</v>
      </c>
      <c r="BO81" s="23">
        <v>0.81</v>
      </c>
      <c r="BP81" s="23">
        <v>0.04</v>
      </c>
      <c r="BQ81" s="23">
        <v>32.5</v>
      </c>
      <c r="BR81" s="23">
        <v>53.8</v>
      </c>
      <c r="BS81" s="23">
        <v>39.1</v>
      </c>
      <c r="BT81" s="23">
        <v>4.7</v>
      </c>
      <c r="BU81" s="11">
        <v>85</v>
      </c>
      <c r="BV81" s="28">
        <v>0</v>
      </c>
      <c r="BW81" s="23">
        <v>15</v>
      </c>
      <c r="BX81" s="23">
        <v>31.15</v>
      </c>
      <c r="BY81" s="152">
        <v>0.6</v>
      </c>
      <c r="BZ81" s="158">
        <v>5</v>
      </c>
      <c r="CA81" s="152">
        <v>52.5</v>
      </c>
      <c r="CB81" s="43"/>
    </row>
    <row r="82" spans="1:80" ht="12.75" customHeight="1">
      <c r="A82" s="171" t="str">
        <f t="shared" si="83"/>
        <v/>
      </c>
      <c r="B82" s="172" t="str">
        <f t="shared" si="84"/>
        <v/>
      </c>
      <c r="C82" s="173" t="str">
        <f t="shared" si="85"/>
        <v/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00"/>
      <c r="Y82" s="32"/>
      <c r="Z82" s="32"/>
      <c r="AA82" s="32"/>
      <c r="AB82" s="32"/>
      <c r="AC82" s="32"/>
      <c r="AD82" s="33"/>
      <c r="AE82" s="33"/>
      <c r="AF82" s="33"/>
      <c r="AG82" s="33"/>
      <c r="BI82" s="1"/>
      <c r="BJ82" s="144" t="s">
        <v>178</v>
      </c>
      <c r="BK82" s="22">
        <v>90</v>
      </c>
      <c r="BL82" s="22">
        <v>25.9</v>
      </c>
      <c r="BM82" s="22">
        <v>1.63</v>
      </c>
      <c r="BN82" s="22">
        <v>0.23</v>
      </c>
      <c r="BO82" s="22">
        <v>1.03</v>
      </c>
      <c r="BP82" s="23">
        <v>0.04</v>
      </c>
      <c r="BQ82" s="22">
        <v>35.1</v>
      </c>
      <c r="BR82" s="22">
        <v>40.299999999999997</v>
      </c>
      <c r="BS82" s="22">
        <v>30</v>
      </c>
      <c r="BT82" s="22">
        <v>7.7</v>
      </c>
      <c r="BU82" s="22">
        <v>65</v>
      </c>
      <c r="BV82" s="28">
        <v>0</v>
      </c>
      <c r="BW82" s="23">
        <v>30</v>
      </c>
      <c r="BX82" s="22">
        <v>13.85</v>
      </c>
      <c r="BY82" s="153">
        <v>2.4</v>
      </c>
      <c r="BZ82" s="153">
        <v>5</v>
      </c>
      <c r="CA82" s="153">
        <v>58</v>
      </c>
      <c r="CB82" s="43"/>
    </row>
    <row r="83" spans="1:80" ht="12.75" customHeight="1">
      <c r="A83" s="174" t="str">
        <f t="shared" si="83"/>
        <v/>
      </c>
      <c r="B83" s="175" t="str">
        <f t="shared" si="84"/>
        <v/>
      </c>
      <c r="C83" s="176" t="str">
        <f t="shared" si="85"/>
        <v/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00"/>
      <c r="Y83" s="32"/>
      <c r="Z83" s="32"/>
      <c r="AA83" s="32"/>
      <c r="AB83" s="32"/>
      <c r="AC83" s="32"/>
      <c r="AD83" s="33"/>
      <c r="AE83" s="33"/>
      <c r="AF83" s="33"/>
      <c r="AG83" s="33"/>
      <c r="BI83" s="1"/>
      <c r="BJ83" s="144" t="s">
        <v>179</v>
      </c>
      <c r="BK83" s="22">
        <v>90</v>
      </c>
      <c r="BL83" s="22">
        <v>31</v>
      </c>
      <c r="BM83" s="22">
        <v>1.9</v>
      </c>
      <c r="BN83" s="22">
        <v>0.4</v>
      </c>
      <c r="BO83" s="22">
        <v>1.03</v>
      </c>
      <c r="BP83" s="23">
        <v>0.04</v>
      </c>
      <c r="BQ83" s="22">
        <v>27</v>
      </c>
      <c r="BR83" s="22">
        <v>44</v>
      </c>
      <c r="BS83" s="22">
        <v>32</v>
      </c>
      <c r="BT83" s="22">
        <v>7</v>
      </c>
      <c r="BU83" s="22">
        <v>67</v>
      </c>
      <c r="BV83" s="28">
        <v>0</v>
      </c>
      <c r="BW83" s="23">
        <v>30</v>
      </c>
      <c r="BX83" s="22">
        <v>20.7</v>
      </c>
      <c r="BY83" s="153">
        <v>2.4</v>
      </c>
      <c r="BZ83" s="153">
        <v>5</v>
      </c>
      <c r="CA83" s="153">
        <v>61</v>
      </c>
      <c r="CB83" s="43"/>
    </row>
    <row r="84" spans="1:80" ht="12.75" customHeight="1">
      <c r="C84" s="33"/>
      <c r="D84" s="33"/>
      <c r="E84" s="34"/>
      <c r="F84" s="25"/>
      <c r="G84" s="25"/>
      <c r="H84" s="25"/>
      <c r="I84" s="25"/>
      <c r="J84" s="25"/>
      <c r="K84" s="25"/>
      <c r="L84" s="25"/>
      <c r="M84" s="25"/>
      <c r="U84" s="46"/>
      <c r="Y84" s="32"/>
      <c r="Z84" s="32"/>
      <c r="AA84" s="32"/>
      <c r="AB84" s="32"/>
      <c r="AC84" s="32"/>
      <c r="AD84" s="33"/>
      <c r="AE84" s="33"/>
      <c r="AF84" s="33"/>
      <c r="AG84" s="33"/>
      <c r="BI84" s="1"/>
      <c r="BJ84" s="144" t="s">
        <v>180</v>
      </c>
      <c r="BK84" s="22">
        <v>90</v>
      </c>
      <c r="BL84" s="22">
        <v>33</v>
      </c>
      <c r="BM84" s="22">
        <v>2.1800000000000002</v>
      </c>
      <c r="BN84" s="22">
        <v>0.26</v>
      </c>
      <c r="BO84" s="22">
        <v>1.22</v>
      </c>
      <c r="BP84" s="73">
        <v>0.04</v>
      </c>
      <c r="BQ84" s="22">
        <v>22</v>
      </c>
      <c r="BR84" s="72">
        <v>36</v>
      </c>
      <c r="BS84" s="72">
        <v>26</v>
      </c>
      <c r="BT84" s="72">
        <v>7.3</v>
      </c>
      <c r="BU84" s="11">
        <v>70</v>
      </c>
      <c r="BV84" s="28">
        <v>0</v>
      </c>
      <c r="BW84" s="23">
        <v>30</v>
      </c>
      <c r="BX84" s="22">
        <v>20.7</v>
      </c>
      <c r="BY84" s="152">
        <v>2.4</v>
      </c>
      <c r="BZ84" s="153">
        <v>5</v>
      </c>
      <c r="CA84" s="152">
        <v>62</v>
      </c>
      <c r="CB84" s="43"/>
    </row>
    <row r="85" spans="1:80" ht="12.75" customHeight="1">
      <c r="C85" s="33"/>
      <c r="D85" s="33"/>
      <c r="E85" s="34"/>
      <c r="F85" s="25"/>
      <c r="G85" s="34"/>
      <c r="H85" s="34"/>
      <c r="I85" s="34"/>
      <c r="U85" s="46"/>
      <c r="Y85" s="32"/>
      <c r="Z85" s="32"/>
      <c r="AA85" s="32"/>
      <c r="AB85" s="32"/>
      <c r="AC85" s="32"/>
      <c r="AD85" s="33"/>
      <c r="AE85" s="33"/>
      <c r="AF85" s="33"/>
      <c r="AG85" s="33"/>
      <c r="BI85" s="1"/>
      <c r="BJ85" s="144" t="s">
        <v>181</v>
      </c>
      <c r="BK85" s="11">
        <v>91</v>
      </c>
      <c r="BL85" s="11">
        <v>37</v>
      </c>
      <c r="BM85" s="11">
        <v>2.25</v>
      </c>
      <c r="BN85" s="11">
        <v>0.44</v>
      </c>
      <c r="BO85" s="74">
        <v>0.97</v>
      </c>
      <c r="BP85" s="75">
        <v>0.04</v>
      </c>
      <c r="BQ85" s="74">
        <v>20</v>
      </c>
      <c r="BR85" s="74">
        <v>36</v>
      </c>
      <c r="BS85" s="74">
        <v>24</v>
      </c>
      <c r="BT85" s="74">
        <v>8</v>
      </c>
      <c r="BU85" s="11">
        <v>72</v>
      </c>
      <c r="BV85" s="28">
        <v>0</v>
      </c>
      <c r="BW85" s="23">
        <v>30</v>
      </c>
      <c r="BX85" s="22">
        <v>20.7</v>
      </c>
      <c r="BY85" s="152">
        <v>2.5</v>
      </c>
      <c r="BZ85" s="153">
        <v>5</v>
      </c>
      <c r="CA85" s="152">
        <v>64</v>
      </c>
      <c r="CB85" s="43"/>
    </row>
    <row r="86" spans="1:80" ht="12.75" customHeight="1">
      <c r="C86" s="33"/>
      <c r="D86" s="33"/>
      <c r="E86" s="34"/>
      <c r="F86" s="25"/>
      <c r="G86" s="34"/>
      <c r="H86" s="34"/>
      <c r="I86" s="34"/>
      <c r="U86" s="46"/>
      <c r="Y86" s="32"/>
      <c r="Z86" s="32"/>
      <c r="AA86" s="32"/>
      <c r="AB86" s="32"/>
      <c r="AC86" s="32"/>
      <c r="AD86" s="33"/>
      <c r="AE86" s="33"/>
      <c r="AF86" s="33"/>
      <c r="AG86" s="33"/>
      <c r="BI86" s="1"/>
      <c r="BJ86" s="144" t="s">
        <v>182</v>
      </c>
      <c r="BK86" s="22">
        <v>92</v>
      </c>
      <c r="BL86" s="22">
        <v>44.2</v>
      </c>
      <c r="BM86" s="22">
        <v>2.7</v>
      </c>
      <c r="BN86" s="22">
        <v>0.44</v>
      </c>
      <c r="BO86" s="22">
        <v>0.98</v>
      </c>
      <c r="BP86" s="23">
        <v>0.04</v>
      </c>
      <c r="BQ86" s="22">
        <v>14.3</v>
      </c>
      <c r="BR86" s="28">
        <v>42.9</v>
      </c>
      <c r="BS86" s="28">
        <v>30.2</v>
      </c>
      <c r="BT86" s="22">
        <v>7.3</v>
      </c>
      <c r="BU86" s="11">
        <v>75</v>
      </c>
      <c r="BV86" s="28">
        <v>0</v>
      </c>
      <c r="BW86" s="23">
        <v>30</v>
      </c>
      <c r="BX86" s="22">
        <v>27</v>
      </c>
      <c r="BY86" s="152">
        <v>13.8</v>
      </c>
      <c r="BZ86" s="153">
        <v>6</v>
      </c>
      <c r="CA86" s="152">
        <v>74</v>
      </c>
      <c r="CB86" s="43"/>
    </row>
    <row r="87" spans="1:80" ht="12.75" customHeight="1">
      <c r="C87" s="33"/>
      <c r="D87" s="33"/>
      <c r="E87" s="34"/>
      <c r="F87" s="25"/>
      <c r="G87" s="34"/>
      <c r="H87" s="34"/>
      <c r="I87" s="34"/>
      <c r="U87" s="46"/>
      <c r="Y87" s="32"/>
      <c r="Z87" s="32"/>
      <c r="AA87" s="32"/>
      <c r="AB87" s="32"/>
      <c r="AC87" s="32"/>
      <c r="AD87" s="33"/>
      <c r="AE87" s="33"/>
      <c r="AF87" s="33"/>
      <c r="AG87" s="33"/>
      <c r="BI87" s="1"/>
      <c r="BJ87" s="144" t="s">
        <v>9</v>
      </c>
      <c r="BK87" s="23">
        <v>92</v>
      </c>
      <c r="BL87" s="23">
        <v>66.7</v>
      </c>
      <c r="BM87" s="23">
        <v>2.5299999999999998</v>
      </c>
      <c r="BN87" s="23">
        <v>5.65</v>
      </c>
      <c r="BO87" s="23">
        <v>3.16</v>
      </c>
      <c r="BP87" s="23">
        <v>0.68</v>
      </c>
      <c r="BQ87" s="23">
        <v>1</v>
      </c>
      <c r="BR87" s="28">
        <v>0</v>
      </c>
      <c r="BS87" s="28">
        <v>0</v>
      </c>
      <c r="BT87" s="23">
        <v>19.7</v>
      </c>
      <c r="BU87" s="11">
        <v>250</v>
      </c>
      <c r="BV87" s="28">
        <v>0</v>
      </c>
      <c r="BW87" s="23">
        <v>2</v>
      </c>
      <c r="BX87" s="23">
        <v>62.45</v>
      </c>
      <c r="BY87" s="152">
        <v>8</v>
      </c>
      <c r="BZ87" s="158">
        <v>8</v>
      </c>
      <c r="CA87" s="152">
        <v>79.900000000000006</v>
      </c>
      <c r="CB87" s="43"/>
    </row>
    <row r="88" spans="1:80" ht="12.75" customHeight="1">
      <c r="C88" s="33"/>
      <c r="D88" s="33"/>
      <c r="E88" s="34"/>
      <c r="F88" s="25"/>
      <c r="G88" s="34"/>
      <c r="H88" s="34"/>
      <c r="I88" s="34"/>
      <c r="U88" s="46"/>
      <c r="Y88" s="32"/>
      <c r="Z88" s="32"/>
      <c r="AA88" s="32"/>
      <c r="AB88" s="32"/>
      <c r="AC88" s="32"/>
      <c r="AD88" s="33"/>
      <c r="AE88" s="33"/>
      <c r="AF88" s="33"/>
      <c r="AG88" s="33"/>
      <c r="BI88" s="1"/>
      <c r="BJ88" s="144" t="s">
        <v>8</v>
      </c>
      <c r="BK88" s="23">
        <v>93</v>
      </c>
      <c r="BL88" s="23">
        <v>47.1</v>
      </c>
      <c r="BM88" s="23">
        <v>3.04</v>
      </c>
      <c r="BN88" s="23">
        <v>0.15</v>
      </c>
      <c r="BO88" s="23">
        <v>1.47</v>
      </c>
      <c r="BP88" s="23">
        <v>0.08</v>
      </c>
      <c r="BQ88" s="23">
        <v>3.2</v>
      </c>
      <c r="BR88" s="28">
        <v>0</v>
      </c>
      <c r="BS88" s="23">
        <v>3</v>
      </c>
      <c r="BT88" s="23">
        <v>7</v>
      </c>
      <c r="BU88" s="22">
        <v>150</v>
      </c>
      <c r="BV88" s="28">
        <v>0</v>
      </c>
      <c r="BW88" s="23">
        <v>2</v>
      </c>
      <c r="BX88" s="110">
        <v>50</v>
      </c>
      <c r="BY88" s="153">
        <v>1</v>
      </c>
      <c r="BZ88" s="160">
        <v>4.9000000000000004</v>
      </c>
      <c r="CA88" s="153">
        <v>79</v>
      </c>
      <c r="CB88" s="43"/>
    </row>
    <row r="89" spans="1:80" ht="12.75" customHeight="1">
      <c r="C89" s="33"/>
      <c r="D89" s="33"/>
      <c r="E89" s="34"/>
      <c r="F89" s="25"/>
      <c r="G89" s="34"/>
      <c r="H89" s="34"/>
      <c r="I89" s="34"/>
      <c r="U89" s="46"/>
      <c r="Y89" s="32"/>
      <c r="Z89" s="32"/>
      <c r="AA89" s="32"/>
      <c r="AB89" s="32"/>
      <c r="AC89" s="32"/>
      <c r="AD89" s="33"/>
      <c r="AE89" s="33"/>
      <c r="AF89" s="33"/>
      <c r="AG89" s="33"/>
      <c r="BI89" s="1"/>
      <c r="BJ89" s="144" t="s">
        <v>114</v>
      </c>
      <c r="BK89" s="23">
        <v>93</v>
      </c>
      <c r="BL89" s="23">
        <v>54</v>
      </c>
      <c r="BM89" s="23">
        <v>2.7</v>
      </c>
      <c r="BN89" s="23">
        <v>10.72</v>
      </c>
      <c r="BO89" s="23">
        <v>5.3</v>
      </c>
      <c r="BP89" s="23">
        <v>0.71</v>
      </c>
      <c r="BQ89" s="23">
        <v>2.6</v>
      </c>
      <c r="BR89" s="23">
        <v>35</v>
      </c>
      <c r="BS89" s="23">
        <v>6</v>
      </c>
      <c r="BT89" s="23">
        <v>30.4</v>
      </c>
      <c r="BU89" s="22">
        <v>85</v>
      </c>
      <c r="BV89" s="28">
        <v>0</v>
      </c>
      <c r="BW89" s="23">
        <v>2</v>
      </c>
      <c r="BX89" s="23">
        <v>54.8</v>
      </c>
      <c r="BY89" s="153">
        <v>10</v>
      </c>
      <c r="BZ89" s="158"/>
      <c r="CA89" s="153">
        <v>61.9</v>
      </c>
      <c r="CB89" s="43"/>
    </row>
    <row r="90" spans="1:80" ht="12.75" customHeight="1">
      <c r="C90" s="33"/>
      <c r="G90" s="34"/>
      <c r="H90" s="34"/>
      <c r="I90" s="34"/>
      <c r="U90" s="46"/>
      <c r="Y90" s="32"/>
      <c r="Z90" s="32"/>
      <c r="AA90" s="32"/>
      <c r="AB90" s="32"/>
      <c r="AC90" s="32"/>
      <c r="AD90" s="33"/>
      <c r="AE90" s="33"/>
      <c r="AF90" s="33"/>
      <c r="AG90" s="33"/>
      <c r="BI90" s="1"/>
      <c r="BJ90" s="144" t="s">
        <v>311</v>
      </c>
      <c r="BK90" s="23">
        <v>90</v>
      </c>
      <c r="BL90" s="23">
        <f>35/0.9</f>
        <v>38.888888888888886</v>
      </c>
      <c r="BM90" s="148">
        <f>2.4/0.9</f>
        <v>2.6666666666666665</v>
      </c>
      <c r="BN90" s="149">
        <f>0.2/0.9</f>
        <v>0.22222222222222224</v>
      </c>
      <c r="BO90" s="149">
        <f>0.6/0.9</f>
        <v>0.66666666666666663</v>
      </c>
      <c r="BP90" s="149"/>
      <c r="BQ90" s="23">
        <f>8/0.9</f>
        <v>8.8888888888888893</v>
      </c>
      <c r="BR90" s="149">
        <f>17.74/0.9</f>
        <v>19.711111111111109</v>
      </c>
      <c r="BS90" s="149">
        <f>14.33/0.9</f>
        <v>15.922222222222222</v>
      </c>
      <c r="BT90" s="23">
        <f>6/0.9</f>
        <v>6.6666666666666661</v>
      </c>
      <c r="BU90" s="22">
        <v>85</v>
      </c>
      <c r="BV90" s="28">
        <v>0</v>
      </c>
      <c r="BW90" s="23">
        <v>10</v>
      </c>
      <c r="BX90" s="110">
        <v>30</v>
      </c>
      <c r="BY90" s="153">
        <f>5.5/0.9</f>
        <v>6.1111111111111107</v>
      </c>
      <c r="BZ90" s="160">
        <v>5.4</v>
      </c>
      <c r="CA90" s="153">
        <v>60</v>
      </c>
      <c r="CB90" s="43"/>
    </row>
    <row r="91" spans="1:80" ht="12.75" customHeight="1">
      <c r="C91" s="33"/>
      <c r="U91" s="46"/>
      <c r="Y91" s="32"/>
      <c r="Z91" s="32"/>
      <c r="AA91" s="32"/>
      <c r="AB91" s="32"/>
      <c r="AC91" s="32"/>
      <c r="AD91" s="33"/>
      <c r="AE91" s="33"/>
      <c r="AF91" s="33"/>
      <c r="AG91" s="33"/>
      <c r="BI91" s="1"/>
      <c r="BJ91" s="144" t="s">
        <v>300</v>
      </c>
      <c r="BK91" s="23">
        <v>95</v>
      </c>
      <c r="BL91" s="23">
        <v>42</v>
      </c>
      <c r="BM91" s="148">
        <f>12/4.184</f>
        <v>2.8680688336520075</v>
      </c>
      <c r="BN91" s="149">
        <v>0.7</v>
      </c>
      <c r="BO91" s="149">
        <v>0.64</v>
      </c>
      <c r="BP91" s="149">
        <v>0.08</v>
      </c>
      <c r="BQ91" s="23">
        <v>12.7</v>
      </c>
      <c r="BR91" s="149">
        <v>20.7</v>
      </c>
      <c r="BS91" s="149"/>
      <c r="BT91" s="23">
        <v>5.8</v>
      </c>
      <c r="BU91" s="22">
        <v>65</v>
      </c>
      <c r="BV91" s="28">
        <v>0</v>
      </c>
      <c r="BW91" s="23">
        <v>10</v>
      </c>
      <c r="BX91" s="110">
        <v>34</v>
      </c>
      <c r="BY91" s="153">
        <v>5.3</v>
      </c>
      <c r="BZ91" s="160">
        <v>4.0999999999999996</v>
      </c>
      <c r="CA91" s="153">
        <v>72</v>
      </c>
      <c r="CB91" s="43"/>
    </row>
    <row r="92" spans="1:80" ht="12.75" customHeight="1">
      <c r="C92" s="33"/>
      <c r="U92" s="46"/>
      <c r="Y92" s="32"/>
      <c r="Z92" s="32"/>
      <c r="AA92" s="32"/>
      <c r="AB92" s="32"/>
      <c r="AC92" s="32"/>
      <c r="AD92" s="33"/>
      <c r="AE92" s="33"/>
      <c r="AF92" s="33"/>
      <c r="AG92" s="33"/>
      <c r="BI92" s="1"/>
      <c r="BJ92" s="144" t="s">
        <v>23</v>
      </c>
      <c r="BK92" s="23">
        <v>92</v>
      </c>
      <c r="BL92" s="23">
        <v>36</v>
      </c>
      <c r="BM92" s="23">
        <v>2.7</v>
      </c>
      <c r="BN92" s="28">
        <v>3.04</v>
      </c>
      <c r="BO92" s="28">
        <v>1.4</v>
      </c>
      <c r="BP92" s="28">
        <v>0.01</v>
      </c>
      <c r="BQ92" s="23">
        <v>13</v>
      </c>
      <c r="BR92" s="28">
        <v>34.1</v>
      </c>
      <c r="BS92" s="28">
        <v>23.3</v>
      </c>
      <c r="BT92" s="23">
        <v>13.9</v>
      </c>
      <c r="BU92" s="22">
        <v>70</v>
      </c>
      <c r="BV92" s="28">
        <v>0</v>
      </c>
      <c r="BW92" s="23">
        <v>10</v>
      </c>
      <c r="BX92" s="110">
        <v>40</v>
      </c>
      <c r="BY92" s="153">
        <v>10.3</v>
      </c>
      <c r="BZ92" s="160">
        <v>1.5</v>
      </c>
      <c r="CA92" s="153">
        <v>60</v>
      </c>
      <c r="CB92" s="43"/>
    </row>
    <row r="93" spans="1:80" ht="12.75" customHeight="1">
      <c r="C93" s="33"/>
      <c r="U93" s="46"/>
      <c r="Y93" s="32"/>
      <c r="Z93" s="32"/>
      <c r="AA93" s="32"/>
      <c r="AB93" s="32"/>
      <c r="AC93" s="32"/>
      <c r="AD93" s="33"/>
      <c r="AE93" s="33"/>
      <c r="AF93" s="33"/>
      <c r="AG93" s="33"/>
      <c r="BI93" s="1"/>
      <c r="BJ93" s="144" t="s">
        <v>309</v>
      </c>
      <c r="BK93" s="23">
        <v>92</v>
      </c>
      <c r="BL93" s="23">
        <v>21.5</v>
      </c>
      <c r="BM93" s="23">
        <v>2.31</v>
      </c>
      <c r="BN93" s="28">
        <v>0.21</v>
      </c>
      <c r="BO93" s="28">
        <v>0.65</v>
      </c>
      <c r="BP93" s="28">
        <v>0.04</v>
      </c>
      <c r="BQ93" s="23">
        <v>13</v>
      </c>
      <c r="BR93" s="28">
        <v>56</v>
      </c>
      <c r="BS93" s="28"/>
      <c r="BT93" s="23">
        <v>7</v>
      </c>
      <c r="BU93" s="22">
        <v>75</v>
      </c>
      <c r="BV93" s="28">
        <v>0</v>
      </c>
      <c r="BW93" s="23">
        <v>10</v>
      </c>
      <c r="BX93" s="110">
        <v>38.4</v>
      </c>
      <c r="BY93" s="153">
        <v>7.4</v>
      </c>
      <c r="BZ93" s="160">
        <v>5</v>
      </c>
      <c r="CA93" s="153">
        <v>64</v>
      </c>
      <c r="CB93" s="43"/>
    </row>
    <row r="94" spans="1:80" ht="12.75" customHeight="1">
      <c r="C94" s="33"/>
      <c r="U94" s="46"/>
      <c r="Y94" s="32"/>
      <c r="Z94" s="32"/>
      <c r="AA94" s="32"/>
      <c r="AB94" s="32"/>
      <c r="AC94" s="32"/>
      <c r="AD94" s="33"/>
      <c r="AE94" s="33"/>
      <c r="AF94" s="33"/>
      <c r="AG94" s="33"/>
      <c r="BI94" s="1"/>
      <c r="BJ94" s="144" t="s">
        <v>24</v>
      </c>
      <c r="BK94" s="22">
        <v>92</v>
      </c>
      <c r="BL94" s="22">
        <v>87.2</v>
      </c>
      <c r="BM94" s="22">
        <v>2.42</v>
      </c>
      <c r="BN94" s="22">
        <v>0.32</v>
      </c>
      <c r="BO94" s="22">
        <v>0.26</v>
      </c>
      <c r="BP94" s="22">
        <v>0.4</v>
      </c>
      <c r="BQ94" s="22">
        <v>1.1000000000000001</v>
      </c>
      <c r="BR94" s="22">
        <v>10</v>
      </c>
      <c r="BS94" s="22">
        <v>2</v>
      </c>
      <c r="BT94" s="22">
        <v>2.5</v>
      </c>
      <c r="BU94" s="22">
        <v>90</v>
      </c>
      <c r="BV94" s="28">
        <v>0</v>
      </c>
      <c r="BW94" s="23">
        <v>2</v>
      </c>
      <c r="BX94" s="22">
        <v>74.2</v>
      </c>
      <c r="BY94" s="153">
        <v>1.2</v>
      </c>
      <c r="BZ94" s="153"/>
      <c r="CA94" s="153">
        <v>59.8</v>
      </c>
      <c r="CB94" s="43"/>
    </row>
    <row r="95" spans="1:80" ht="12.75" customHeight="1">
      <c r="C95" s="33"/>
      <c r="U95" s="46"/>
      <c r="Y95" s="32"/>
      <c r="Z95" s="32"/>
      <c r="AA95" s="32"/>
      <c r="AB95" s="32"/>
      <c r="AC95" s="32"/>
      <c r="AD95" s="33"/>
      <c r="AE95" s="33"/>
      <c r="AF95" s="33"/>
      <c r="AG95" s="33"/>
      <c r="BI95" s="1"/>
      <c r="BJ95" s="144" t="s">
        <v>25</v>
      </c>
      <c r="BK95" s="22">
        <v>91</v>
      </c>
      <c r="BL95" s="22">
        <v>37.9</v>
      </c>
      <c r="BM95" s="22">
        <v>3</v>
      </c>
      <c r="BN95" s="22">
        <v>0.45</v>
      </c>
      <c r="BO95" s="22">
        <v>0.96</v>
      </c>
      <c r="BP95" s="22">
        <v>0.15</v>
      </c>
      <c r="BQ95" s="22">
        <v>9.6</v>
      </c>
      <c r="BR95" s="22">
        <v>25</v>
      </c>
      <c r="BS95" s="22">
        <v>19</v>
      </c>
      <c r="BT95" s="22">
        <v>6.4</v>
      </c>
      <c r="BU95" s="22">
        <v>85</v>
      </c>
      <c r="BV95" s="28">
        <v>0</v>
      </c>
      <c r="BW95" s="23">
        <v>30</v>
      </c>
      <c r="BX95" s="109">
        <v>50</v>
      </c>
      <c r="BY95" s="153">
        <v>10.199999999999999</v>
      </c>
      <c r="BZ95" s="159">
        <v>9.5</v>
      </c>
      <c r="CA95" s="153">
        <v>78</v>
      </c>
      <c r="CB95" s="43"/>
    </row>
    <row r="96" spans="1:80" ht="12.75" customHeight="1">
      <c r="C96" s="33"/>
      <c r="U96" s="46"/>
      <c r="Y96" s="32"/>
      <c r="Z96" s="32"/>
      <c r="AA96" s="32"/>
      <c r="AB96" s="32"/>
      <c r="AC96" s="32"/>
      <c r="AD96" s="33"/>
      <c r="AE96" s="33"/>
      <c r="AF96" s="33"/>
      <c r="AG96" s="33"/>
      <c r="BI96" s="1"/>
      <c r="BJ96" s="144" t="s">
        <v>26</v>
      </c>
      <c r="BK96" s="23">
        <v>90</v>
      </c>
      <c r="BL96" s="22">
        <v>38.299999999999997</v>
      </c>
      <c r="BM96" s="22">
        <v>2.86</v>
      </c>
      <c r="BN96" s="22">
        <v>0.43</v>
      </c>
      <c r="BO96" s="22">
        <v>0.89</v>
      </c>
      <c r="BP96" s="22">
        <v>0.09</v>
      </c>
      <c r="BQ96" s="22">
        <v>10.1</v>
      </c>
      <c r="BR96" s="22">
        <v>36.1</v>
      </c>
      <c r="BS96" s="22">
        <v>22.1</v>
      </c>
      <c r="BT96" s="22">
        <v>6.5</v>
      </c>
      <c r="BU96" s="22">
        <v>85</v>
      </c>
      <c r="BV96" s="28">
        <v>0</v>
      </c>
      <c r="BW96" s="23">
        <v>30</v>
      </c>
      <c r="BX96" s="22">
        <v>45</v>
      </c>
      <c r="BY96" s="153">
        <v>1.9</v>
      </c>
      <c r="BZ96" s="153">
        <v>9.5</v>
      </c>
      <c r="CA96" s="153">
        <v>65.400000000000006</v>
      </c>
      <c r="CB96" s="43"/>
    </row>
    <row r="97" spans="3:80" ht="12.75" customHeight="1">
      <c r="C97" s="33"/>
      <c r="D97" s="33"/>
      <c r="E97" s="34"/>
      <c r="F97" s="25"/>
      <c r="U97" s="46"/>
      <c r="Y97" s="32"/>
      <c r="Z97" s="32"/>
      <c r="AA97" s="32"/>
      <c r="AB97" s="32"/>
      <c r="AC97" s="32"/>
      <c r="AD97" s="33"/>
      <c r="AE97" s="33"/>
      <c r="AF97" s="33"/>
      <c r="AG97" s="33"/>
      <c r="BI97" s="1"/>
      <c r="BJ97" s="144" t="s">
        <v>27</v>
      </c>
      <c r="BK97" s="23">
        <v>92</v>
      </c>
      <c r="BL97" s="23">
        <v>38.700000000000003</v>
      </c>
      <c r="BM97" s="23">
        <v>2.71</v>
      </c>
      <c r="BN97" s="23">
        <v>0.72</v>
      </c>
      <c r="BO97" s="23">
        <v>1.1399999999999999</v>
      </c>
      <c r="BP97" s="22">
        <v>7.0000000000000007E-2</v>
      </c>
      <c r="BQ97" s="23">
        <v>13.1</v>
      </c>
      <c r="BR97" s="23">
        <v>29.8</v>
      </c>
      <c r="BS97" s="23">
        <v>20.5</v>
      </c>
      <c r="BT97" s="23">
        <v>7.4</v>
      </c>
      <c r="BU97" s="22">
        <v>85</v>
      </c>
      <c r="BV97" s="28">
        <v>0</v>
      </c>
      <c r="BW97" s="23">
        <v>30</v>
      </c>
      <c r="BX97" s="23">
        <v>31.15</v>
      </c>
      <c r="BY97" s="153">
        <v>9.6999999999999993</v>
      </c>
      <c r="BZ97" s="158">
        <v>4</v>
      </c>
      <c r="CA97" s="153">
        <v>69.900000000000006</v>
      </c>
      <c r="CB97" s="43"/>
    </row>
    <row r="98" spans="3:80" ht="12.75" customHeight="1">
      <c r="C98" s="33"/>
      <c r="G98" s="34"/>
      <c r="H98" s="34"/>
      <c r="I98" s="34"/>
      <c r="J98" s="33"/>
      <c r="U98" s="46"/>
      <c r="Y98" s="32"/>
      <c r="Z98" s="32"/>
      <c r="AA98" s="32"/>
      <c r="AB98" s="32"/>
      <c r="AC98" s="32"/>
      <c r="AD98" s="33"/>
      <c r="AE98" s="33"/>
      <c r="AF98" s="33"/>
      <c r="AG98" s="33"/>
      <c r="BI98" s="1"/>
      <c r="BJ98" s="144" t="s">
        <v>28</v>
      </c>
      <c r="BK98" s="23">
        <v>91</v>
      </c>
      <c r="BL98" s="23">
        <v>40.6</v>
      </c>
      <c r="BM98" s="23">
        <v>2.68</v>
      </c>
      <c r="BN98" s="23">
        <v>0.67</v>
      </c>
      <c r="BO98" s="23">
        <v>1.04</v>
      </c>
      <c r="BP98" s="28">
        <v>0</v>
      </c>
      <c r="BQ98" s="23">
        <v>13.2</v>
      </c>
      <c r="BR98" s="23">
        <v>36</v>
      </c>
      <c r="BS98" s="23">
        <v>18</v>
      </c>
      <c r="BT98" s="23">
        <v>7.8</v>
      </c>
      <c r="BU98" s="22">
        <v>85</v>
      </c>
      <c r="BV98" s="28">
        <v>0</v>
      </c>
      <c r="BW98" s="23">
        <v>30</v>
      </c>
      <c r="BX98" s="110">
        <v>30</v>
      </c>
      <c r="BY98" s="153">
        <v>4</v>
      </c>
      <c r="BZ98" s="160">
        <v>0.5</v>
      </c>
      <c r="CA98" s="153">
        <v>74</v>
      </c>
      <c r="CB98" s="43"/>
    </row>
    <row r="99" spans="3:80" ht="12.75" customHeight="1">
      <c r="C99" s="33"/>
      <c r="D99" s="33"/>
      <c r="E99" s="34"/>
      <c r="F99" s="25"/>
      <c r="U99" s="46"/>
      <c r="Y99" s="32"/>
      <c r="Z99" s="32"/>
      <c r="AA99" s="32"/>
      <c r="AB99" s="32"/>
      <c r="AC99" s="32"/>
      <c r="AD99" s="33"/>
      <c r="AE99" s="33"/>
      <c r="AF99" s="33"/>
      <c r="AG99" s="33"/>
      <c r="BI99" s="1"/>
      <c r="BJ99" s="144" t="s">
        <v>37</v>
      </c>
      <c r="BK99" s="22">
        <v>90</v>
      </c>
      <c r="BL99" s="22">
        <v>25.6</v>
      </c>
      <c r="BM99" s="22">
        <v>3</v>
      </c>
      <c r="BN99" s="22">
        <v>0.36</v>
      </c>
      <c r="BO99" s="22">
        <v>0.82</v>
      </c>
      <c r="BP99" s="22">
        <v>0.13</v>
      </c>
      <c r="BQ99" s="22">
        <v>9.6999999999999993</v>
      </c>
      <c r="BR99" s="22">
        <v>35.5</v>
      </c>
      <c r="BS99" s="22">
        <v>12.1</v>
      </c>
      <c r="BT99" s="22">
        <v>6.8</v>
      </c>
      <c r="BU99" s="11">
        <v>65</v>
      </c>
      <c r="BV99" s="28">
        <v>0</v>
      </c>
      <c r="BW99" s="23">
        <v>20</v>
      </c>
      <c r="BX99" s="22">
        <v>27</v>
      </c>
      <c r="BY99" s="152">
        <v>3.2</v>
      </c>
      <c r="BZ99" s="153">
        <v>18</v>
      </c>
      <c r="CA99" s="152">
        <v>74.099999999999994</v>
      </c>
      <c r="CB99" s="43"/>
    </row>
    <row r="100" spans="3:80" ht="12.75" customHeight="1">
      <c r="C100" s="33"/>
      <c r="D100" s="33"/>
      <c r="E100" s="34"/>
      <c r="F100" s="25"/>
      <c r="G100" s="34"/>
      <c r="H100" s="34"/>
      <c r="I100" s="34"/>
      <c r="U100" s="46"/>
      <c r="Y100" s="32"/>
      <c r="Z100" s="32"/>
      <c r="AA100" s="32"/>
      <c r="AB100" s="32"/>
      <c r="AC100" s="32"/>
      <c r="AD100" s="33"/>
      <c r="AE100" s="33"/>
      <c r="AF100" s="33"/>
      <c r="AG100" s="33"/>
      <c r="BI100" s="1"/>
      <c r="BJ100" s="144" t="s">
        <v>61</v>
      </c>
      <c r="BK100" s="22">
        <v>91</v>
      </c>
      <c r="BL100" s="22">
        <v>46.8</v>
      </c>
      <c r="BM100" s="22">
        <v>3.18</v>
      </c>
      <c r="BN100" s="22">
        <v>0.16</v>
      </c>
      <c r="BO100" s="22">
        <v>0.5</v>
      </c>
      <c r="BP100" s="22">
        <v>0.1</v>
      </c>
      <c r="BQ100" s="22">
        <v>4.8</v>
      </c>
      <c r="BR100" s="22">
        <v>37</v>
      </c>
      <c r="BS100" s="22">
        <v>9</v>
      </c>
      <c r="BT100" s="22">
        <v>3.4</v>
      </c>
      <c r="BU100" s="11">
        <v>95</v>
      </c>
      <c r="BV100" s="28">
        <v>0</v>
      </c>
      <c r="BW100" s="23">
        <v>30</v>
      </c>
      <c r="BX100" s="126">
        <v>61.92</v>
      </c>
      <c r="BY100" s="152">
        <v>3.2</v>
      </c>
      <c r="BZ100" s="161">
        <v>15.8</v>
      </c>
      <c r="CA100" s="152">
        <v>84.4</v>
      </c>
      <c r="CB100" s="43"/>
    </row>
    <row r="101" spans="3:80" ht="12.75" customHeight="1">
      <c r="C101" s="33"/>
      <c r="D101" s="33"/>
      <c r="E101" s="34"/>
      <c r="F101" s="25"/>
      <c r="G101" s="34"/>
      <c r="H101" s="34"/>
      <c r="I101" s="34"/>
      <c r="M101" s="32"/>
      <c r="U101" s="46"/>
      <c r="Y101" s="32"/>
      <c r="Z101" s="32"/>
      <c r="AA101" s="32"/>
      <c r="AB101" s="32"/>
      <c r="AC101" s="32"/>
      <c r="AD101" s="33"/>
      <c r="AE101" s="33"/>
      <c r="AF101" s="33"/>
      <c r="AG101" s="33"/>
      <c r="BI101" s="1"/>
      <c r="BJ101" s="144" t="s">
        <v>62</v>
      </c>
      <c r="BK101" s="11">
        <v>90</v>
      </c>
      <c r="BL101" s="11">
        <v>67.2</v>
      </c>
      <c r="BM101" s="11">
        <v>3.51</v>
      </c>
      <c r="BN101" s="11">
        <v>0.08</v>
      </c>
      <c r="BO101" s="11">
        <v>0.54</v>
      </c>
      <c r="BP101" s="22">
        <v>0.05</v>
      </c>
      <c r="BQ101" s="11">
        <v>2.2000000000000002</v>
      </c>
      <c r="BR101" s="11">
        <v>11.1</v>
      </c>
      <c r="BS101" s="11">
        <v>8.1999999999999993</v>
      </c>
      <c r="BT101" s="11">
        <v>3.3</v>
      </c>
      <c r="BU101" s="22">
        <v>125</v>
      </c>
      <c r="BV101" s="28">
        <v>0</v>
      </c>
      <c r="BW101" s="23">
        <v>30</v>
      </c>
      <c r="BX101" s="22">
        <v>69.2</v>
      </c>
      <c r="BY101" s="153">
        <v>2.6</v>
      </c>
      <c r="BZ101" s="153">
        <v>17.91</v>
      </c>
      <c r="CA101" s="153">
        <v>84.4</v>
      </c>
      <c r="CB101" s="43"/>
    </row>
    <row r="102" spans="3:80" ht="12.75" customHeight="1">
      <c r="C102" s="33"/>
      <c r="D102" s="33"/>
      <c r="E102" s="34"/>
      <c r="F102" s="25"/>
      <c r="G102" s="34"/>
      <c r="H102" s="34"/>
      <c r="I102" s="34"/>
      <c r="M102" s="32"/>
      <c r="U102" s="46"/>
      <c r="Y102" s="32"/>
      <c r="Z102" s="32"/>
      <c r="AA102" s="32"/>
      <c r="AB102" s="32"/>
      <c r="AC102" s="32"/>
      <c r="AD102" s="33"/>
      <c r="AE102" s="33"/>
      <c r="AF102" s="33"/>
      <c r="AG102" s="33"/>
      <c r="BI102" s="1"/>
      <c r="BJ102" s="144" t="s">
        <v>63</v>
      </c>
      <c r="BK102" s="11">
        <v>90</v>
      </c>
      <c r="BL102" s="11">
        <v>19</v>
      </c>
      <c r="BM102" s="11">
        <v>3</v>
      </c>
      <c r="BN102" s="11">
        <v>0.09</v>
      </c>
      <c r="BO102" s="11">
        <v>0.5</v>
      </c>
      <c r="BP102" s="11">
        <v>0.04</v>
      </c>
      <c r="BQ102" s="11">
        <v>11.5</v>
      </c>
      <c r="BR102" s="11">
        <v>47.91</v>
      </c>
      <c r="BS102" s="11">
        <v>14.18</v>
      </c>
      <c r="BT102" s="11">
        <v>4.2</v>
      </c>
      <c r="BU102" s="22">
        <v>70</v>
      </c>
      <c r="BV102" s="28">
        <v>0</v>
      </c>
      <c r="BW102" s="23">
        <v>30</v>
      </c>
      <c r="BX102" s="22">
        <v>69.099999999999994</v>
      </c>
      <c r="BY102" s="153">
        <v>3.27</v>
      </c>
      <c r="BZ102" s="153">
        <v>22.1</v>
      </c>
      <c r="CA102" s="153">
        <v>74</v>
      </c>
      <c r="CB102" s="43"/>
    </row>
    <row r="103" spans="3:80" ht="12.75" customHeight="1">
      <c r="C103" s="33"/>
      <c r="D103" s="33"/>
      <c r="E103" s="34"/>
      <c r="F103" s="25"/>
      <c r="G103" s="34"/>
      <c r="H103" s="34"/>
      <c r="I103" s="34"/>
      <c r="M103" s="32"/>
      <c r="U103" s="46"/>
      <c r="Y103" s="32"/>
      <c r="Z103" s="32"/>
      <c r="AA103" s="32"/>
      <c r="AB103" s="32"/>
      <c r="AC103" s="32"/>
      <c r="AD103" s="33"/>
      <c r="AE103" s="33"/>
      <c r="AF103" s="33"/>
      <c r="AG103" s="33"/>
      <c r="BI103" s="1"/>
      <c r="BJ103" s="144" t="s">
        <v>310</v>
      </c>
      <c r="BK103" s="11">
        <v>91.2</v>
      </c>
      <c r="BL103" s="11">
        <v>16.7</v>
      </c>
      <c r="BM103" s="11">
        <f>11.6/4.184</f>
        <v>2.7724665391969405</v>
      </c>
      <c r="BN103" s="11">
        <v>0.28000000000000003</v>
      </c>
      <c r="BO103" s="11">
        <v>0.6</v>
      </c>
      <c r="BP103" s="11">
        <v>0.02</v>
      </c>
      <c r="BQ103" s="11">
        <v>19.8</v>
      </c>
      <c r="BR103" s="11">
        <v>73</v>
      </c>
      <c r="BS103" s="11">
        <v>44.8</v>
      </c>
      <c r="BT103" s="11">
        <v>4.7</v>
      </c>
      <c r="BU103" s="11">
        <v>85</v>
      </c>
      <c r="BV103" s="28">
        <v>0</v>
      </c>
      <c r="BW103" s="23">
        <v>10</v>
      </c>
      <c r="BX103" s="22">
        <v>42</v>
      </c>
      <c r="BY103" s="153">
        <v>5</v>
      </c>
      <c r="BZ103" s="153">
        <v>5.0999999999999996</v>
      </c>
      <c r="CA103" s="153">
        <v>60</v>
      </c>
      <c r="CB103" s="43"/>
    </row>
    <row r="104" spans="3:80" ht="12.75" customHeight="1">
      <c r="C104" s="33"/>
      <c r="D104" s="33"/>
      <c r="E104" s="34"/>
      <c r="F104" s="25"/>
      <c r="G104" s="34"/>
      <c r="H104" s="34"/>
      <c r="I104" s="34"/>
      <c r="M104" s="32"/>
      <c r="U104" s="46"/>
      <c r="Y104" s="32"/>
      <c r="Z104" s="32"/>
      <c r="AA104" s="32"/>
      <c r="AB104" s="32"/>
      <c r="AC104" s="32"/>
      <c r="AD104" s="33"/>
      <c r="AE104" s="33"/>
      <c r="AF104" s="33"/>
      <c r="AG104" s="33"/>
      <c r="BI104" s="1"/>
      <c r="BJ104" s="144" t="s">
        <v>183</v>
      </c>
      <c r="BK104" s="11">
        <v>90</v>
      </c>
      <c r="BL104" s="11">
        <v>29</v>
      </c>
      <c r="BM104" s="11">
        <v>2.2000000000000002</v>
      </c>
      <c r="BN104" s="11">
        <v>0.2</v>
      </c>
      <c r="BO104" s="11">
        <v>1</v>
      </c>
      <c r="BP104" s="11">
        <v>0.05</v>
      </c>
      <c r="BQ104" s="11">
        <v>23</v>
      </c>
      <c r="BR104" s="11">
        <v>38</v>
      </c>
      <c r="BS104" s="11">
        <v>28</v>
      </c>
      <c r="BT104" s="11">
        <v>7.3</v>
      </c>
      <c r="BU104" s="11">
        <v>70</v>
      </c>
      <c r="BV104" s="28">
        <v>0</v>
      </c>
      <c r="BW104" s="23">
        <v>30</v>
      </c>
      <c r="BX104" s="22">
        <v>42</v>
      </c>
      <c r="BY104" s="153">
        <v>5</v>
      </c>
      <c r="BZ104" s="153">
        <v>4</v>
      </c>
      <c r="CA104" s="153">
        <v>60</v>
      </c>
      <c r="CB104" s="43"/>
    </row>
    <row r="105" spans="3:80" ht="12.75" customHeight="1">
      <c r="C105" s="33"/>
      <c r="D105" s="33"/>
      <c r="E105" s="34"/>
      <c r="F105" s="25"/>
      <c r="G105" s="34"/>
      <c r="H105" s="34"/>
      <c r="I105" s="34"/>
      <c r="M105" s="32"/>
      <c r="U105" s="46"/>
      <c r="Y105" s="32"/>
      <c r="Z105" s="32"/>
      <c r="AA105" s="32"/>
      <c r="AB105" s="32"/>
      <c r="AC105" s="32"/>
      <c r="AD105" s="33"/>
      <c r="AE105" s="33"/>
      <c r="AF105" s="33"/>
      <c r="AG105" s="33"/>
      <c r="BI105" s="1"/>
      <c r="BJ105" s="144" t="s">
        <v>184</v>
      </c>
      <c r="BK105" s="11">
        <v>90</v>
      </c>
      <c r="BL105" s="11">
        <v>34</v>
      </c>
      <c r="BM105" s="11">
        <v>2.2999999999999998</v>
      </c>
      <c r="BN105" s="11">
        <v>0.19</v>
      </c>
      <c r="BO105" s="11">
        <v>1</v>
      </c>
      <c r="BP105" s="11">
        <v>0.06</v>
      </c>
      <c r="BQ105" s="11">
        <v>20</v>
      </c>
      <c r="BR105" s="11">
        <v>32</v>
      </c>
      <c r="BS105" s="11">
        <v>22</v>
      </c>
      <c r="BT105" s="11">
        <v>6.9</v>
      </c>
      <c r="BU105" s="11">
        <v>72</v>
      </c>
      <c r="BV105" s="28">
        <v>0</v>
      </c>
      <c r="BW105" s="23">
        <v>30</v>
      </c>
      <c r="BX105" s="22">
        <v>42</v>
      </c>
      <c r="BY105" s="152">
        <v>5</v>
      </c>
      <c r="BZ105" s="153">
        <v>2.1</v>
      </c>
      <c r="CA105" s="152">
        <v>66</v>
      </c>
      <c r="CB105" s="43"/>
    </row>
    <row r="106" spans="3:80" ht="12.75" customHeight="1">
      <c r="C106" s="33"/>
      <c r="D106" s="33"/>
      <c r="E106" s="34"/>
      <c r="F106" s="25"/>
      <c r="G106" s="34"/>
      <c r="H106" s="34"/>
      <c r="I106" s="34"/>
      <c r="M106" s="32"/>
      <c r="U106" s="46"/>
      <c r="Y106" s="32"/>
      <c r="Z106" s="32"/>
      <c r="AA106" s="32"/>
      <c r="AB106" s="32"/>
      <c r="AC106" s="32"/>
      <c r="AD106" s="33"/>
      <c r="AE106" s="33"/>
      <c r="AF106" s="33"/>
      <c r="AG106" s="33"/>
      <c r="BI106" s="1"/>
      <c r="BJ106" s="144" t="s">
        <v>185</v>
      </c>
      <c r="BK106" s="23">
        <v>93</v>
      </c>
      <c r="BL106" s="22">
        <v>40.799999999999997</v>
      </c>
      <c r="BM106" s="22">
        <v>2.2799999999999998</v>
      </c>
      <c r="BN106" s="22">
        <v>0.21</v>
      </c>
      <c r="BO106" s="22">
        <v>0.97</v>
      </c>
      <c r="BP106" s="22">
        <v>7.0000000000000007E-2</v>
      </c>
      <c r="BQ106" s="22">
        <v>14.3</v>
      </c>
      <c r="BR106" s="22">
        <v>30.8</v>
      </c>
      <c r="BS106" s="22">
        <v>19.899999999999999</v>
      </c>
      <c r="BT106" s="22">
        <v>6.7</v>
      </c>
      <c r="BU106" s="11">
        <v>74</v>
      </c>
      <c r="BV106" s="28">
        <v>0</v>
      </c>
      <c r="BW106" s="23">
        <v>30</v>
      </c>
      <c r="BX106" s="22">
        <v>42</v>
      </c>
      <c r="BY106" s="152">
        <v>5</v>
      </c>
      <c r="BZ106" s="153">
        <v>4.8</v>
      </c>
      <c r="CA106" s="152">
        <v>73</v>
      </c>
      <c r="CB106" s="43"/>
    </row>
    <row r="107" spans="3:80" ht="12.75" customHeight="1">
      <c r="C107" s="33"/>
      <c r="D107" s="33"/>
      <c r="E107" s="34"/>
      <c r="F107" s="25"/>
      <c r="G107" s="34"/>
      <c r="H107" s="34"/>
      <c r="I107" s="34"/>
      <c r="M107" s="32"/>
      <c r="U107" s="46"/>
      <c r="Y107" s="32"/>
      <c r="Z107" s="32"/>
      <c r="AA107" s="32"/>
      <c r="AB107" s="32"/>
      <c r="AC107" s="32"/>
      <c r="AD107" s="33"/>
      <c r="AE107" s="33"/>
      <c r="AF107" s="33"/>
      <c r="AG107" s="33"/>
      <c r="BI107" s="1"/>
      <c r="BJ107" s="144" t="s">
        <v>186</v>
      </c>
      <c r="BK107" s="22">
        <v>93</v>
      </c>
      <c r="BL107" s="22">
        <v>44.3</v>
      </c>
      <c r="BM107" s="22">
        <v>2.71</v>
      </c>
      <c r="BN107" s="22">
        <v>0.21</v>
      </c>
      <c r="BO107" s="22">
        <v>1.1599999999999999</v>
      </c>
      <c r="BP107" s="22">
        <v>7.0000000000000007E-2</v>
      </c>
      <c r="BQ107" s="22">
        <v>12.8</v>
      </c>
      <c r="BR107" s="22">
        <v>28</v>
      </c>
      <c r="BS107" s="22">
        <v>20</v>
      </c>
      <c r="BT107" s="22">
        <v>6.6</v>
      </c>
      <c r="BU107" s="11">
        <v>80</v>
      </c>
      <c r="BV107" s="28">
        <v>0</v>
      </c>
      <c r="BW107" s="23">
        <v>30</v>
      </c>
      <c r="BX107" s="22">
        <v>42</v>
      </c>
      <c r="BY107" s="152">
        <v>5</v>
      </c>
      <c r="BZ107" s="153">
        <v>4</v>
      </c>
      <c r="CA107" s="152">
        <v>80</v>
      </c>
      <c r="CB107" s="43"/>
    </row>
    <row r="108" spans="3:80" ht="12.75" customHeight="1">
      <c r="C108" s="33"/>
      <c r="D108" s="33"/>
      <c r="E108" s="34"/>
      <c r="F108" s="25"/>
      <c r="G108" s="34"/>
      <c r="H108" s="34"/>
      <c r="I108" s="34"/>
      <c r="M108" s="32"/>
      <c r="U108" s="46"/>
      <c r="Y108" s="32"/>
      <c r="Z108" s="32"/>
      <c r="AA108" s="32"/>
      <c r="AB108" s="32"/>
      <c r="AC108" s="32"/>
      <c r="AD108" s="33"/>
      <c r="AE108" s="33"/>
      <c r="AF108" s="33"/>
      <c r="AG108" s="33"/>
      <c r="BI108" s="1"/>
      <c r="BJ108" s="144" t="s">
        <v>187</v>
      </c>
      <c r="BK108" s="11">
        <v>92</v>
      </c>
      <c r="BL108" s="11">
        <v>35</v>
      </c>
      <c r="BM108" s="11">
        <v>2.5099999999999998</v>
      </c>
      <c r="BN108" s="11">
        <v>0.18</v>
      </c>
      <c r="BO108" s="11">
        <v>1.2</v>
      </c>
      <c r="BP108" s="11">
        <v>0.06</v>
      </c>
      <c r="BQ108" s="11">
        <v>16</v>
      </c>
      <c r="BR108" s="11">
        <v>32</v>
      </c>
      <c r="BS108" s="11">
        <v>22</v>
      </c>
      <c r="BT108" s="11">
        <v>6.9</v>
      </c>
      <c r="BU108" s="11">
        <v>75</v>
      </c>
      <c r="BV108" s="28">
        <v>0</v>
      </c>
      <c r="BW108" s="23">
        <v>30</v>
      </c>
      <c r="BX108" s="22">
        <v>40</v>
      </c>
      <c r="BY108" s="152">
        <v>1.8</v>
      </c>
      <c r="BZ108" s="153">
        <v>2.1</v>
      </c>
      <c r="CA108" s="152">
        <v>63</v>
      </c>
      <c r="CB108" s="43"/>
    </row>
    <row r="109" spans="3:80" ht="12.75" customHeight="1">
      <c r="C109" s="33"/>
      <c r="D109" s="33"/>
      <c r="E109" s="34"/>
      <c r="F109" s="25"/>
      <c r="G109" s="34"/>
      <c r="H109" s="34"/>
      <c r="I109" s="34"/>
      <c r="M109" s="32"/>
      <c r="U109" s="46"/>
      <c r="Y109" s="32"/>
      <c r="Z109" s="32"/>
      <c r="AA109" s="32"/>
      <c r="AB109" s="32"/>
      <c r="AC109" s="32"/>
      <c r="AD109" s="33"/>
      <c r="AE109" s="33"/>
      <c r="AF109" s="33"/>
      <c r="AG109" s="33"/>
      <c r="BI109" s="1"/>
      <c r="BJ109" s="144" t="s">
        <v>64</v>
      </c>
      <c r="BK109" s="11">
        <v>91</v>
      </c>
      <c r="BL109" s="11">
        <v>39</v>
      </c>
      <c r="BM109" s="11">
        <v>2.59</v>
      </c>
      <c r="BN109" s="11">
        <v>0.22</v>
      </c>
      <c r="BO109" s="11">
        <v>1.21</v>
      </c>
      <c r="BP109" s="11">
        <v>7.0000000000000007E-2</v>
      </c>
      <c r="BQ109" s="11">
        <v>14.1</v>
      </c>
      <c r="BR109" s="22">
        <v>30.8</v>
      </c>
      <c r="BS109" s="22">
        <v>19.899999999999999</v>
      </c>
      <c r="BT109" s="22">
        <v>6.7</v>
      </c>
      <c r="BU109" s="11">
        <v>80</v>
      </c>
      <c r="BV109" s="28">
        <v>0</v>
      </c>
      <c r="BW109" s="23">
        <v>30</v>
      </c>
      <c r="BX109" s="22">
        <v>40</v>
      </c>
      <c r="BY109" s="152">
        <v>1.8</v>
      </c>
      <c r="BZ109" s="153">
        <v>2.1</v>
      </c>
      <c r="CA109" s="152">
        <v>65</v>
      </c>
      <c r="CB109" s="43"/>
    </row>
    <row r="110" spans="3:80" ht="12.75" customHeight="1">
      <c r="C110" s="33"/>
      <c r="D110" s="33"/>
      <c r="E110" s="34"/>
      <c r="F110" s="25"/>
      <c r="G110" s="34"/>
      <c r="H110" s="34"/>
      <c r="I110" s="34"/>
      <c r="M110" s="32"/>
      <c r="U110" s="46"/>
      <c r="Y110" s="32"/>
      <c r="Z110" s="32"/>
      <c r="AA110" s="32"/>
      <c r="AB110" s="32"/>
      <c r="AC110" s="32"/>
      <c r="AD110" s="33"/>
      <c r="AE110" s="33"/>
      <c r="AF110" s="33"/>
      <c r="AG110" s="33"/>
      <c r="BI110" s="1"/>
      <c r="BJ110" s="144" t="s">
        <v>188</v>
      </c>
      <c r="BK110" s="22">
        <v>91</v>
      </c>
      <c r="BL110" s="22">
        <v>45.2</v>
      </c>
      <c r="BM110" s="22">
        <v>2.57</v>
      </c>
      <c r="BN110" s="22">
        <v>0.18</v>
      </c>
      <c r="BO110" s="22">
        <v>1.21</v>
      </c>
      <c r="BP110" s="11">
        <v>7.0000000000000007E-2</v>
      </c>
      <c r="BQ110" s="22">
        <v>13.3</v>
      </c>
      <c r="BR110" s="22">
        <v>26</v>
      </c>
      <c r="BS110" s="22">
        <v>20.2</v>
      </c>
      <c r="BT110" s="22">
        <v>7.1</v>
      </c>
      <c r="BU110" s="11">
        <v>85</v>
      </c>
      <c r="BV110" s="28">
        <v>0</v>
      </c>
      <c r="BW110" s="23">
        <v>30</v>
      </c>
      <c r="BX110" s="22">
        <v>40</v>
      </c>
      <c r="BY110" s="152">
        <v>1.8</v>
      </c>
      <c r="BZ110" s="153">
        <v>4.8</v>
      </c>
      <c r="CA110" s="152">
        <v>66.400000000000006</v>
      </c>
      <c r="CB110" s="43"/>
    </row>
    <row r="111" spans="3:80" ht="12.75" customHeight="1">
      <c r="C111" s="33"/>
      <c r="D111" s="33"/>
      <c r="E111" s="34"/>
      <c r="F111" s="25"/>
      <c r="G111" s="34"/>
      <c r="H111" s="34"/>
      <c r="I111" s="34"/>
      <c r="M111" s="32"/>
      <c r="U111" s="46"/>
      <c r="Y111" s="32"/>
      <c r="Z111" s="32"/>
      <c r="AA111" s="32"/>
      <c r="AB111" s="32"/>
      <c r="AC111" s="32"/>
      <c r="AD111" s="33"/>
      <c r="AE111" s="33"/>
      <c r="AF111" s="33"/>
      <c r="AG111" s="33"/>
      <c r="BI111" s="1"/>
      <c r="BJ111" s="144" t="s">
        <v>60</v>
      </c>
      <c r="BK111" s="23">
        <v>93</v>
      </c>
      <c r="BL111" s="23">
        <v>14.2</v>
      </c>
      <c r="BM111" s="23">
        <v>3.03</v>
      </c>
      <c r="BN111" s="23">
        <v>0.92</v>
      </c>
      <c r="BO111" s="23">
        <v>0.82</v>
      </c>
      <c r="BP111" s="11">
        <v>0.66</v>
      </c>
      <c r="BQ111" s="23">
        <v>0.2</v>
      </c>
      <c r="BR111" s="23">
        <v>0.3</v>
      </c>
      <c r="BS111" s="23">
        <v>0.2</v>
      </c>
      <c r="BT111" s="22">
        <v>9.4</v>
      </c>
      <c r="BU111" s="22">
        <v>150</v>
      </c>
      <c r="BV111" s="28">
        <v>0</v>
      </c>
      <c r="BW111" s="23">
        <v>2</v>
      </c>
      <c r="BX111" s="22">
        <v>5.3</v>
      </c>
      <c r="BY111" s="152">
        <v>1</v>
      </c>
      <c r="BZ111" s="153"/>
      <c r="CA111" s="152">
        <v>81</v>
      </c>
      <c r="CB111" s="43"/>
    </row>
    <row r="112" spans="3:80" ht="12.75" customHeight="1">
      <c r="C112" s="33"/>
      <c r="D112" s="33"/>
      <c r="E112" s="34"/>
      <c r="F112" s="25"/>
      <c r="G112" s="34"/>
      <c r="H112" s="34"/>
      <c r="I112" s="34"/>
      <c r="U112" s="46"/>
      <c r="Y112" s="32"/>
      <c r="Z112" s="32"/>
      <c r="AA112" s="32"/>
      <c r="AB112" s="32"/>
      <c r="AC112" s="32"/>
      <c r="AD112" s="33"/>
      <c r="AE112" s="33"/>
      <c r="AF112" s="33"/>
      <c r="AG112" s="33"/>
      <c r="BI112" s="1"/>
      <c r="BJ112" s="144" t="s">
        <v>7</v>
      </c>
      <c r="BK112" s="23">
        <v>93</v>
      </c>
      <c r="BL112" s="23">
        <v>17.899999999999999</v>
      </c>
      <c r="BM112" s="23">
        <v>2.7</v>
      </c>
      <c r="BN112" s="23">
        <v>1.6</v>
      </c>
      <c r="BO112" s="23">
        <v>1.18</v>
      </c>
      <c r="BP112" s="11">
        <v>1.54</v>
      </c>
      <c r="BQ112" s="23">
        <v>0.2</v>
      </c>
      <c r="BR112" s="28">
        <v>0</v>
      </c>
      <c r="BS112" s="28">
        <v>0</v>
      </c>
      <c r="BT112" s="22">
        <v>16.8</v>
      </c>
      <c r="BU112" s="22">
        <v>150</v>
      </c>
      <c r="BV112" s="28">
        <v>0</v>
      </c>
      <c r="BW112" s="23">
        <v>2</v>
      </c>
      <c r="BX112" s="23">
        <v>5.3</v>
      </c>
      <c r="BY112" s="153">
        <v>1</v>
      </c>
      <c r="BZ112" s="158"/>
      <c r="CA112" s="153">
        <v>81</v>
      </c>
      <c r="CB112" s="43"/>
    </row>
    <row r="113" spans="3:80" ht="12.75" customHeight="1">
      <c r="C113" s="33"/>
      <c r="D113" s="33"/>
      <c r="E113" s="34"/>
      <c r="F113" s="25"/>
      <c r="G113" s="34"/>
      <c r="H113" s="34"/>
      <c r="I113" s="34"/>
      <c r="M113" s="32"/>
      <c r="U113" s="46"/>
      <c r="Y113" s="32"/>
      <c r="Z113" s="32"/>
      <c r="AA113" s="32"/>
      <c r="AB113" s="32"/>
      <c r="AC113" s="32"/>
      <c r="AD113" s="33"/>
      <c r="AE113" s="33"/>
      <c r="AF113" s="33"/>
      <c r="AG113" s="33"/>
      <c r="BI113" s="1"/>
      <c r="BJ113" s="144" t="s">
        <v>65</v>
      </c>
      <c r="BK113" s="11">
        <v>91</v>
      </c>
      <c r="BL113" s="11">
        <v>46.8</v>
      </c>
      <c r="BM113" s="11">
        <v>3</v>
      </c>
      <c r="BN113" s="11">
        <v>0.32</v>
      </c>
      <c r="BO113" s="11">
        <v>0.71</v>
      </c>
      <c r="BP113" s="11">
        <v>0.04</v>
      </c>
      <c r="BQ113" s="11">
        <v>7</v>
      </c>
      <c r="BR113" s="11">
        <v>20</v>
      </c>
      <c r="BS113" s="11">
        <v>15</v>
      </c>
      <c r="BT113" s="22">
        <v>6.6</v>
      </c>
      <c r="BU113" s="22">
        <v>125</v>
      </c>
      <c r="BV113" s="28">
        <v>0</v>
      </c>
      <c r="BW113" s="23">
        <v>40</v>
      </c>
      <c r="BX113" s="111">
        <v>35</v>
      </c>
      <c r="BY113" s="153">
        <v>1.6</v>
      </c>
      <c r="BZ113" s="162">
        <v>6</v>
      </c>
      <c r="CA113" s="153">
        <v>78</v>
      </c>
      <c r="CB113" s="43"/>
    </row>
    <row r="114" spans="3:80" ht="12.75" customHeight="1">
      <c r="C114" s="33"/>
      <c r="D114" s="33"/>
      <c r="E114" s="34"/>
      <c r="F114" s="25"/>
      <c r="G114" s="34"/>
      <c r="H114" s="34"/>
      <c r="I114" s="34"/>
      <c r="M114" s="32"/>
      <c r="U114" s="46"/>
      <c r="Y114" s="32"/>
      <c r="Z114" s="32"/>
      <c r="AA114" s="32"/>
      <c r="AB114" s="32"/>
      <c r="AC114" s="32"/>
      <c r="AD114" s="33"/>
      <c r="AE114" s="33"/>
      <c r="AF114" s="33"/>
      <c r="AG114" s="33"/>
      <c r="BI114" s="1"/>
      <c r="BJ114" s="144" t="s">
        <v>66</v>
      </c>
      <c r="BK114" s="11">
        <v>91</v>
      </c>
      <c r="BL114" s="11">
        <v>49.9</v>
      </c>
      <c r="BM114" s="11">
        <v>3.31</v>
      </c>
      <c r="BN114" s="11">
        <v>0.3</v>
      </c>
      <c r="BO114" s="11">
        <v>0.7</v>
      </c>
      <c r="BP114" s="11">
        <v>0.04</v>
      </c>
      <c r="BQ114" s="11">
        <v>4.7</v>
      </c>
      <c r="BR114" s="11">
        <v>14.9</v>
      </c>
      <c r="BS114" s="11">
        <v>10</v>
      </c>
      <c r="BT114" s="11">
        <v>6.6</v>
      </c>
      <c r="BU114" s="22">
        <v>140</v>
      </c>
      <c r="BV114" s="28">
        <v>0</v>
      </c>
      <c r="BW114" s="23">
        <v>40</v>
      </c>
      <c r="BX114" s="22">
        <v>35</v>
      </c>
      <c r="BY114" s="153">
        <v>1.2</v>
      </c>
      <c r="BZ114" s="153">
        <v>6</v>
      </c>
      <c r="CA114" s="153">
        <v>80</v>
      </c>
      <c r="CB114" s="43"/>
    </row>
    <row r="115" spans="3:80" ht="12.75" customHeight="1">
      <c r="C115" s="33"/>
      <c r="D115" s="33"/>
      <c r="E115" s="34"/>
      <c r="F115" s="25"/>
      <c r="G115" s="34"/>
      <c r="H115" s="34"/>
      <c r="I115" s="34"/>
      <c r="M115" s="32"/>
      <c r="U115" s="46"/>
      <c r="Y115" s="32"/>
      <c r="Z115" s="32"/>
      <c r="AA115" s="32"/>
      <c r="AB115" s="32"/>
      <c r="AC115" s="32"/>
      <c r="AD115" s="33"/>
      <c r="AE115" s="33"/>
      <c r="AF115" s="33"/>
      <c r="AG115" s="33"/>
      <c r="BI115" s="1"/>
      <c r="BJ115" s="144" t="s">
        <v>189</v>
      </c>
      <c r="BK115" s="22">
        <v>90</v>
      </c>
      <c r="BL115" s="22">
        <v>53.9</v>
      </c>
      <c r="BM115" s="22">
        <v>3.41</v>
      </c>
      <c r="BN115" s="22">
        <v>0.28000000000000003</v>
      </c>
      <c r="BO115" s="22">
        <v>0.7</v>
      </c>
      <c r="BP115" s="22">
        <v>0.03</v>
      </c>
      <c r="BQ115" s="22">
        <v>4.0999999999999996</v>
      </c>
      <c r="BR115" s="22">
        <v>9.8000000000000007</v>
      </c>
      <c r="BS115" s="22">
        <v>6.2</v>
      </c>
      <c r="BT115" s="22">
        <v>6.4</v>
      </c>
      <c r="BU115" s="22">
        <v>145</v>
      </c>
      <c r="BV115" s="28">
        <v>0</v>
      </c>
      <c r="BW115" s="23">
        <v>40</v>
      </c>
      <c r="BX115" s="22">
        <v>36.700000000000003</v>
      </c>
      <c r="BY115" s="153">
        <v>1.2</v>
      </c>
      <c r="BZ115" s="153">
        <v>6</v>
      </c>
      <c r="CA115" s="153">
        <v>81</v>
      </c>
      <c r="CB115" s="43"/>
    </row>
    <row r="116" spans="3:80" ht="12.75" customHeight="1">
      <c r="C116" s="33"/>
      <c r="D116" s="33"/>
      <c r="E116" s="34"/>
      <c r="F116" s="25"/>
      <c r="G116" s="34"/>
      <c r="H116" s="34"/>
      <c r="I116" s="34"/>
      <c r="M116" s="32"/>
      <c r="U116" s="46"/>
      <c r="Y116" s="32"/>
      <c r="Z116" s="32"/>
      <c r="AA116" s="32"/>
      <c r="AB116" s="32"/>
      <c r="AC116" s="32"/>
      <c r="AD116" s="33"/>
      <c r="AE116" s="33"/>
      <c r="AF116" s="33"/>
      <c r="AG116" s="33"/>
      <c r="BI116" s="1"/>
      <c r="BJ116" s="144" t="s">
        <v>190</v>
      </c>
      <c r="BK116" s="22">
        <v>90</v>
      </c>
      <c r="BL116" s="22">
        <v>46.3</v>
      </c>
      <c r="BM116" s="22">
        <v>3.61</v>
      </c>
      <c r="BN116" s="22">
        <v>0.28999999999999998</v>
      </c>
      <c r="BO116" s="22">
        <v>0.68</v>
      </c>
      <c r="BP116" s="22">
        <v>0.04</v>
      </c>
      <c r="BQ116" s="22">
        <v>6.7</v>
      </c>
      <c r="BR116" s="22">
        <v>21.7</v>
      </c>
      <c r="BS116" s="22">
        <v>10.4</v>
      </c>
      <c r="BT116" s="22">
        <v>5.5</v>
      </c>
      <c r="BU116" s="22">
        <v>150</v>
      </c>
      <c r="BV116" s="28">
        <v>0</v>
      </c>
      <c r="BW116" s="23">
        <v>40</v>
      </c>
      <c r="BX116" s="22">
        <v>63.5</v>
      </c>
      <c r="BY116" s="153">
        <v>7.7</v>
      </c>
      <c r="BZ116" s="153">
        <v>2</v>
      </c>
      <c r="CA116" s="153">
        <v>88.5</v>
      </c>
      <c r="CB116" s="43"/>
    </row>
    <row r="117" spans="3:80" ht="12.75" customHeight="1">
      <c r="C117" s="33"/>
      <c r="D117" s="33"/>
      <c r="E117" s="34"/>
      <c r="F117" s="25"/>
      <c r="G117" s="34"/>
      <c r="H117" s="34"/>
      <c r="I117" s="34"/>
      <c r="M117" s="32"/>
      <c r="U117" s="46"/>
      <c r="Y117" s="32"/>
      <c r="Z117" s="32"/>
      <c r="AA117" s="32"/>
      <c r="AB117" s="32"/>
      <c r="AC117" s="32"/>
      <c r="AD117" s="33"/>
      <c r="AE117" s="33"/>
      <c r="AF117" s="33"/>
      <c r="AG117" s="33"/>
      <c r="BI117" s="1"/>
      <c r="BJ117" s="144" t="s">
        <v>14</v>
      </c>
      <c r="BK117" s="22">
        <v>91</v>
      </c>
      <c r="BL117" s="22">
        <v>12.1</v>
      </c>
      <c r="BM117" s="22">
        <v>2.34</v>
      </c>
      <c r="BN117" s="22">
        <v>0.22</v>
      </c>
      <c r="BO117" s="22">
        <v>0.47</v>
      </c>
      <c r="BP117" s="22">
        <v>0.12</v>
      </c>
      <c r="BQ117" s="22">
        <v>40.1</v>
      </c>
      <c r="BR117" s="22">
        <v>60.3</v>
      </c>
      <c r="BS117" s="22">
        <v>44.6</v>
      </c>
      <c r="BT117" s="22">
        <v>4.8</v>
      </c>
      <c r="BU117" s="11">
        <v>40</v>
      </c>
      <c r="BV117" s="28">
        <v>0</v>
      </c>
      <c r="BW117" s="23">
        <v>10</v>
      </c>
      <c r="BX117" s="22">
        <v>28</v>
      </c>
      <c r="BY117" s="153">
        <v>2.1</v>
      </c>
      <c r="BZ117" s="153">
        <v>5.5</v>
      </c>
      <c r="CA117" s="153">
        <v>67.3</v>
      </c>
      <c r="CB117" s="43"/>
    </row>
    <row r="118" spans="3:80" ht="12.75" customHeight="1">
      <c r="C118" s="33"/>
      <c r="D118" s="33"/>
      <c r="E118" s="34"/>
      <c r="F118" s="25"/>
      <c r="G118" s="34"/>
      <c r="H118" s="34"/>
      <c r="I118" s="34"/>
      <c r="M118" s="32"/>
      <c r="U118" s="46"/>
      <c r="Y118" s="32"/>
      <c r="Z118" s="32"/>
      <c r="AA118" s="32"/>
      <c r="AB118" s="32"/>
      <c r="AC118" s="32"/>
      <c r="AD118" s="33"/>
      <c r="AE118" s="33"/>
      <c r="AF118" s="33"/>
      <c r="AG118" s="33"/>
      <c r="BI118" s="1"/>
      <c r="BJ118" s="144" t="s">
        <v>78</v>
      </c>
      <c r="BK118" s="22">
        <v>92</v>
      </c>
      <c r="BL118" s="22">
        <v>42.8</v>
      </c>
      <c r="BM118" s="22">
        <v>3.8</v>
      </c>
      <c r="BN118" s="22">
        <v>0.27</v>
      </c>
      <c r="BO118" s="22">
        <v>0.65</v>
      </c>
      <c r="BP118" s="22">
        <v>0.01</v>
      </c>
      <c r="BQ118" s="22">
        <v>5.8</v>
      </c>
      <c r="BR118" s="22">
        <v>22.1</v>
      </c>
      <c r="BS118" s="22">
        <v>14.7</v>
      </c>
      <c r="BT118" s="22">
        <v>5</v>
      </c>
      <c r="BU118" s="11">
        <v>80</v>
      </c>
      <c r="BV118" s="28">
        <v>0</v>
      </c>
      <c r="BW118" s="23">
        <v>10</v>
      </c>
      <c r="BX118" s="22">
        <v>48</v>
      </c>
      <c r="BY118" s="152">
        <v>18.8</v>
      </c>
      <c r="BZ118" s="153">
        <v>1.3</v>
      </c>
      <c r="CA118" s="152">
        <v>98.8</v>
      </c>
      <c r="CB118" s="43"/>
    </row>
    <row r="119" spans="3:80" ht="12.75" customHeight="1">
      <c r="C119" s="33"/>
      <c r="D119" s="33"/>
      <c r="E119" s="34"/>
      <c r="F119" s="25"/>
      <c r="G119" s="34"/>
      <c r="H119" s="34"/>
      <c r="I119" s="34"/>
      <c r="M119" s="32"/>
      <c r="U119" s="46"/>
      <c r="Y119" s="32"/>
      <c r="Z119" s="32"/>
      <c r="AA119" s="32"/>
      <c r="AB119" s="32"/>
      <c r="AC119" s="32"/>
      <c r="AD119" s="33"/>
      <c r="AE119" s="33"/>
      <c r="AF119" s="33"/>
      <c r="AG119" s="33"/>
      <c r="BI119" s="1"/>
      <c r="BJ119" s="144" t="s">
        <v>301</v>
      </c>
      <c r="BK119" s="22">
        <v>92.9</v>
      </c>
      <c r="BL119" s="22">
        <v>44.4</v>
      </c>
      <c r="BM119" s="22">
        <f>12.4/4.184</f>
        <v>2.9636711281070744</v>
      </c>
      <c r="BN119" s="22">
        <v>1.98</v>
      </c>
      <c r="BO119" s="22">
        <v>1.27</v>
      </c>
      <c r="BP119" s="22">
        <v>0.01</v>
      </c>
      <c r="BQ119" s="22">
        <v>7.8</v>
      </c>
      <c r="BR119" s="28">
        <v>21.3</v>
      </c>
      <c r="BS119" s="28">
        <v>10.199999999999999</v>
      </c>
      <c r="BT119" s="22">
        <v>12.4</v>
      </c>
      <c r="BU119" s="22">
        <v>85</v>
      </c>
      <c r="BV119" s="28">
        <v>0</v>
      </c>
      <c r="BW119" s="23">
        <v>10</v>
      </c>
      <c r="BX119" s="147">
        <v>40</v>
      </c>
      <c r="BY119" s="152">
        <v>11.1</v>
      </c>
      <c r="BZ119" s="163">
        <v>1.8</v>
      </c>
      <c r="CA119" s="152">
        <v>88</v>
      </c>
      <c r="CB119" s="43"/>
    </row>
    <row r="120" spans="3:80" ht="12.75" customHeight="1">
      <c r="C120" s="33"/>
      <c r="D120" s="33"/>
      <c r="E120" s="34"/>
      <c r="F120" s="25"/>
      <c r="G120" s="34"/>
      <c r="H120" s="34"/>
      <c r="I120" s="34"/>
      <c r="M120" s="32"/>
      <c r="U120" s="46"/>
      <c r="Y120" s="32"/>
      <c r="Z120" s="32"/>
      <c r="AA120" s="32"/>
      <c r="AB120" s="32"/>
      <c r="AC120" s="32"/>
      <c r="AD120" s="33"/>
      <c r="AE120" s="33"/>
      <c r="AF120" s="33"/>
      <c r="AG120" s="33"/>
      <c r="BI120" s="1"/>
      <c r="BJ120" s="144" t="s">
        <v>302</v>
      </c>
      <c r="BK120" s="22">
        <v>93.7</v>
      </c>
      <c r="BL120" s="22">
        <v>48.5</v>
      </c>
      <c r="BM120" s="22">
        <f>BM119-0.755</f>
        <v>2.2086711281070746</v>
      </c>
      <c r="BN120" s="22">
        <v>0.91</v>
      </c>
      <c r="BO120" s="22">
        <v>0.46</v>
      </c>
      <c r="BP120" s="22">
        <v>0.01</v>
      </c>
      <c r="BQ120" s="22">
        <v>10.1</v>
      </c>
      <c r="BR120" s="28">
        <v>45.5</v>
      </c>
      <c r="BS120" s="28">
        <v>18.399999999999999</v>
      </c>
      <c r="BT120" s="22">
        <v>12.6</v>
      </c>
      <c r="BU120" s="22">
        <v>85</v>
      </c>
      <c r="BV120" s="28">
        <v>0</v>
      </c>
      <c r="BW120" s="23">
        <v>10</v>
      </c>
      <c r="BX120" s="147">
        <v>30</v>
      </c>
      <c r="BY120" s="152">
        <v>2.6</v>
      </c>
      <c r="BZ120" s="163">
        <v>1.8</v>
      </c>
      <c r="CA120" s="152">
        <v>77</v>
      </c>
      <c r="CB120" s="43"/>
    </row>
    <row r="121" spans="3:80" ht="12.75" customHeight="1">
      <c r="C121" s="33"/>
      <c r="D121" s="33"/>
      <c r="E121" s="34"/>
      <c r="F121" s="25"/>
      <c r="G121" s="34"/>
      <c r="H121" s="34"/>
      <c r="I121" s="34"/>
      <c r="M121" s="32"/>
      <c r="U121" s="46"/>
      <c r="Y121" s="32"/>
      <c r="Z121" s="32"/>
      <c r="AA121" s="32"/>
      <c r="AB121" s="32"/>
      <c r="AC121" s="32"/>
      <c r="AD121" s="33"/>
      <c r="AE121" s="33"/>
      <c r="AF121" s="33"/>
      <c r="AG121" s="33"/>
      <c r="BI121" s="1"/>
      <c r="BJ121" s="144" t="s">
        <v>291</v>
      </c>
      <c r="BK121" s="22">
        <v>94</v>
      </c>
      <c r="BL121" s="22">
        <v>25.4</v>
      </c>
      <c r="BM121" s="22">
        <v>5.37</v>
      </c>
      <c r="BN121" s="22">
        <v>1</v>
      </c>
      <c r="BO121" s="22">
        <v>0.75</v>
      </c>
      <c r="BP121" s="22">
        <v>0.4</v>
      </c>
      <c r="BQ121" s="22">
        <v>0</v>
      </c>
      <c r="BR121" s="28">
        <v>0</v>
      </c>
      <c r="BS121" s="28">
        <v>0</v>
      </c>
      <c r="BT121" s="22">
        <v>6.3</v>
      </c>
      <c r="BU121" s="22">
        <v>180</v>
      </c>
      <c r="BV121" s="28">
        <v>0</v>
      </c>
      <c r="BW121" s="23">
        <v>2</v>
      </c>
      <c r="BX121" s="22">
        <v>0</v>
      </c>
      <c r="BY121" s="152">
        <v>27</v>
      </c>
      <c r="BZ121" s="153"/>
      <c r="CA121" s="152">
        <v>119</v>
      </c>
      <c r="CB121" s="43"/>
    </row>
    <row r="122" spans="3:80" ht="12.75" customHeight="1">
      <c r="C122" s="33"/>
      <c r="D122" s="33"/>
      <c r="E122" s="34"/>
      <c r="F122" s="25"/>
      <c r="G122" s="34"/>
      <c r="H122" s="34"/>
      <c r="I122" s="34"/>
      <c r="M122" s="32"/>
      <c r="U122" s="46"/>
      <c r="Y122" s="32"/>
      <c r="Z122" s="32"/>
      <c r="AA122" s="32"/>
      <c r="AB122" s="32"/>
      <c r="AC122" s="32"/>
      <c r="AD122" s="33"/>
      <c r="AE122" s="33"/>
      <c r="AF122" s="33"/>
      <c r="AG122" s="33"/>
      <c r="BI122" s="1"/>
      <c r="BJ122" s="144" t="s">
        <v>79</v>
      </c>
      <c r="BK122" s="22">
        <v>94</v>
      </c>
      <c r="BL122" s="22">
        <v>35.4</v>
      </c>
      <c r="BM122" s="22">
        <v>3.51</v>
      </c>
      <c r="BN122" s="22">
        <v>1.36</v>
      </c>
      <c r="BO122" s="22">
        <v>1.0900000000000001</v>
      </c>
      <c r="BP122" s="22">
        <v>0.55000000000000004</v>
      </c>
      <c r="BQ122" s="22">
        <v>0.2</v>
      </c>
      <c r="BR122" s="28">
        <v>0</v>
      </c>
      <c r="BS122" s="28">
        <v>0</v>
      </c>
      <c r="BT122" s="22">
        <v>6.9</v>
      </c>
      <c r="BU122" s="22">
        <v>100</v>
      </c>
      <c r="BV122" s="28">
        <v>0</v>
      </c>
      <c r="BW122" s="23">
        <v>2</v>
      </c>
      <c r="BX122" s="22">
        <v>0</v>
      </c>
      <c r="BY122" s="152">
        <v>1</v>
      </c>
      <c r="BZ122" s="153"/>
      <c r="CA122" s="152">
        <v>85</v>
      </c>
      <c r="CB122" s="43"/>
    </row>
    <row r="123" spans="3:80" ht="12.75" customHeight="1">
      <c r="C123" s="33"/>
      <c r="D123" s="33"/>
      <c r="E123" s="34"/>
      <c r="F123" s="25"/>
      <c r="G123" s="34"/>
      <c r="H123" s="34"/>
      <c r="I123" s="34"/>
      <c r="M123" s="32"/>
      <c r="U123" s="46"/>
      <c r="Y123" s="32"/>
      <c r="Z123" s="32"/>
      <c r="AA123" s="32"/>
      <c r="AB123" s="32"/>
      <c r="AC123" s="32"/>
      <c r="AD123" s="33"/>
      <c r="AE123" s="33"/>
      <c r="AF123" s="33"/>
      <c r="AG123" s="33"/>
      <c r="BI123" s="1"/>
      <c r="BJ123" s="144" t="s">
        <v>82</v>
      </c>
      <c r="BK123" s="22">
        <v>99</v>
      </c>
      <c r="BL123" s="22">
        <v>281</v>
      </c>
      <c r="BM123" s="22">
        <v>0</v>
      </c>
      <c r="BN123" s="22">
        <v>0</v>
      </c>
      <c r="BO123" s="22">
        <v>0</v>
      </c>
      <c r="BP123" s="28">
        <v>0</v>
      </c>
      <c r="BQ123" s="22">
        <v>0</v>
      </c>
      <c r="BR123" s="28">
        <v>0</v>
      </c>
      <c r="BS123" s="28">
        <v>0</v>
      </c>
      <c r="BT123" s="28">
        <v>0</v>
      </c>
      <c r="BU123" s="22">
        <v>45</v>
      </c>
      <c r="BV123" s="28">
        <v>0</v>
      </c>
      <c r="BW123" s="23">
        <v>1</v>
      </c>
      <c r="BX123" s="22">
        <v>0</v>
      </c>
      <c r="BY123" s="153"/>
      <c r="BZ123" s="153"/>
      <c r="CA123" s="153"/>
      <c r="CB123" s="43"/>
    </row>
    <row r="124" spans="3:80" ht="12.75" customHeight="1">
      <c r="C124" s="33"/>
      <c r="D124" s="33"/>
      <c r="E124" s="34"/>
      <c r="F124" s="25"/>
      <c r="G124" s="34"/>
      <c r="H124" s="34"/>
      <c r="I124" s="34"/>
      <c r="M124" s="32"/>
      <c r="U124" s="46"/>
      <c r="Y124" s="32"/>
      <c r="Z124" s="32"/>
      <c r="AA124" s="32"/>
      <c r="AB124" s="32"/>
      <c r="AC124" s="32"/>
      <c r="AD124" s="33"/>
      <c r="AE124" s="33"/>
      <c r="AF124" s="33"/>
      <c r="AG124" s="33"/>
      <c r="BI124" s="1"/>
      <c r="BJ124" s="144" t="s">
        <v>312</v>
      </c>
      <c r="BK124" s="22">
        <v>99</v>
      </c>
      <c r="BL124" s="22">
        <v>256</v>
      </c>
      <c r="BM124" s="22">
        <v>0</v>
      </c>
      <c r="BN124" s="22">
        <v>0</v>
      </c>
      <c r="BO124" s="22">
        <v>0</v>
      </c>
      <c r="BP124" s="28">
        <v>0</v>
      </c>
      <c r="BQ124" s="22">
        <v>0</v>
      </c>
      <c r="BR124" s="28">
        <v>0</v>
      </c>
      <c r="BS124" s="28">
        <v>0</v>
      </c>
      <c r="BT124" s="28">
        <v>0</v>
      </c>
      <c r="BU124" s="22">
        <v>150</v>
      </c>
      <c r="BV124" s="28">
        <v>0</v>
      </c>
      <c r="BW124" s="23">
        <v>1</v>
      </c>
      <c r="BX124" s="22">
        <v>0</v>
      </c>
      <c r="BY124" s="153"/>
      <c r="BZ124" s="153"/>
      <c r="CA124" s="153"/>
      <c r="CB124" s="43"/>
    </row>
    <row r="125" spans="3:80" ht="12.75" customHeight="1">
      <c r="C125" s="33"/>
      <c r="D125" s="33"/>
      <c r="E125" s="34"/>
      <c r="F125" s="25"/>
      <c r="G125" s="34"/>
      <c r="H125" s="34"/>
      <c r="I125" s="34"/>
      <c r="M125" s="32"/>
      <c r="U125" s="46"/>
      <c r="Y125" s="32"/>
      <c r="Z125" s="32"/>
      <c r="AA125" s="32"/>
      <c r="AB125" s="32"/>
      <c r="AC125" s="32"/>
      <c r="AD125" s="33"/>
      <c r="AE125" s="33"/>
      <c r="AF125" s="33"/>
      <c r="AG125" s="33"/>
      <c r="BI125" s="1"/>
      <c r="BJ125" s="144" t="s">
        <v>299</v>
      </c>
      <c r="BK125" s="23">
        <v>92</v>
      </c>
      <c r="BL125" s="23">
        <v>17</v>
      </c>
      <c r="BM125" s="23">
        <v>2.37</v>
      </c>
      <c r="BN125" s="23">
        <v>0.19</v>
      </c>
      <c r="BO125" s="23">
        <v>0.2</v>
      </c>
      <c r="BP125" s="23">
        <v>0.01</v>
      </c>
      <c r="BQ125" s="23">
        <v>13</v>
      </c>
      <c r="BR125" s="23">
        <v>28</v>
      </c>
      <c r="BS125" s="23">
        <v>20</v>
      </c>
      <c r="BT125" s="23">
        <v>3</v>
      </c>
      <c r="BU125" s="11">
        <v>50</v>
      </c>
      <c r="BV125" s="28">
        <v>0</v>
      </c>
      <c r="BW125" s="23">
        <v>10</v>
      </c>
      <c r="BX125" s="147">
        <v>30</v>
      </c>
      <c r="BY125" s="153">
        <v>22</v>
      </c>
      <c r="BZ125" s="159"/>
      <c r="CA125" s="153">
        <v>66</v>
      </c>
      <c r="CB125" s="43"/>
    </row>
    <row r="126" spans="3:80" ht="12.75" customHeight="1">
      <c r="C126" s="33"/>
      <c r="D126" s="33"/>
      <c r="E126" s="34"/>
      <c r="F126" s="25"/>
      <c r="G126" s="34"/>
      <c r="H126" s="34"/>
      <c r="I126" s="34"/>
      <c r="M126" s="32"/>
      <c r="U126" s="46"/>
      <c r="Y126" s="32"/>
      <c r="Z126" s="32"/>
      <c r="AA126" s="32"/>
      <c r="AB126" s="32"/>
      <c r="AC126" s="32"/>
      <c r="AD126" s="33"/>
      <c r="AE126" s="33"/>
      <c r="AF126" s="33"/>
      <c r="AG126" s="33"/>
      <c r="BI126" s="1"/>
      <c r="BJ126" s="144" t="s">
        <v>80</v>
      </c>
      <c r="BK126" s="22">
        <v>93</v>
      </c>
      <c r="BL126" s="22">
        <v>49</v>
      </c>
      <c r="BM126" s="22">
        <v>3.3</v>
      </c>
      <c r="BN126" s="22">
        <v>0.12</v>
      </c>
      <c r="BO126" s="22">
        <v>0.61</v>
      </c>
      <c r="BP126" s="22">
        <v>0.13</v>
      </c>
      <c r="BQ126" s="22">
        <v>7.5</v>
      </c>
      <c r="BR126" s="22">
        <v>14.2</v>
      </c>
      <c r="BS126" s="22">
        <v>9.4</v>
      </c>
      <c r="BT126" s="22">
        <v>5.4</v>
      </c>
      <c r="BU126" s="11">
        <v>85</v>
      </c>
      <c r="BV126" s="28">
        <v>0</v>
      </c>
      <c r="BW126" s="23">
        <v>20</v>
      </c>
      <c r="BX126" s="111">
        <v>27</v>
      </c>
      <c r="BY126" s="152">
        <v>10.1</v>
      </c>
      <c r="BZ126" s="162">
        <v>8</v>
      </c>
      <c r="CA126" s="152">
        <v>80</v>
      </c>
      <c r="CB126" s="43"/>
    </row>
    <row r="127" spans="3:80" ht="12.75" customHeight="1">
      <c r="C127" s="33"/>
      <c r="D127" s="33"/>
      <c r="E127" s="34"/>
      <c r="F127" s="25"/>
      <c r="G127" s="34"/>
      <c r="H127" s="34"/>
      <c r="I127" s="34"/>
      <c r="M127" s="32"/>
      <c r="U127" s="46"/>
      <c r="Y127" s="32"/>
      <c r="Z127" s="32"/>
      <c r="AA127" s="32"/>
      <c r="AB127" s="32"/>
      <c r="AC127" s="32"/>
      <c r="AD127" s="33"/>
      <c r="AE127" s="33"/>
      <c r="AF127" s="33"/>
      <c r="AG127" s="33"/>
      <c r="BI127" s="1"/>
      <c r="BJ127" s="144" t="s">
        <v>81</v>
      </c>
      <c r="BK127" s="22">
        <v>92</v>
      </c>
      <c r="BL127" s="22">
        <v>52.3</v>
      </c>
      <c r="BM127" s="22">
        <v>2.78</v>
      </c>
      <c r="BN127" s="22">
        <v>0.28999999999999998</v>
      </c>
      <c r="BO127" s="22">
        <v>0.68</v>
      </c>
      <c r="BP127" s="22">
        <v>0.03</v>
      </c>
      <c r="BQ127" s="22">
        <v>10.8</v>
      </c>
      <c r="BR127" s="22">
        <v>21.4</v>
      </c>
      <c r="BS127" s="22">
        <v>13.5</v>
      </c>
      <c r="BT127" s="22">
        <v>5.8</v>
      </c>
      <c r="BU127" s="11">
        <v>85</v>
      </c>
      <c r="BV127" s="28">
        <v>0</v>
      </c>
      <c r="BW127" s="23">
        <v>20</v>
      </c>
      <c r="BX127" s="22">
        <v>20</v>
      </c>
      <c r="BY127" s="152">
        <v>2.5</v>
      </c>
      <c r="BZ127" s="153">
        <v>8</v>
      </c>
      <c r="CA127" s="152">
        <v>74.8</v>
      </c>
      <c r="CB127" s="43"/>
    </row>
    <row r="128" spans="3:80" ht="12.75" customHeight="1">
      <c r="D128" s="33"/>
      <c r="E128" s="34"/>
      <c r="F128" s="25"/>
      <c r="G128" s="34"/>
      <c r="H128" s="34"/>
      <c r="I128" s="34"/>
      <c r="M128" s="32"/>
      <c r="U128" s="46"/>
      <c r="Y128" s="32"/>
      <c r="Z128" s="32"/>
      <c r="AA128" s="32"/>
      <c r="AB128" s="32"/>
      <c r="AC128" s="32"/>
      <c r="AD128" s="33"/>
      <c r="AE128" s="33"/>
      <c r="AF128" s="33"/>
      <c r="AG128" s="33"/>
      <c r="BI128" s="1"/>
      <c r="BJ128" s="144" t="s">
        <v>109</v>
      </c>
      <c r="BK128" s="23">
        <v>90</v>
      </c>
      <c r="BL128" s="23">
        <v>17.3</v>
      </c>
      <c r="BM128" s="23">
        <v>2.06</v>
      </c>
      <c r="BN128" s="23">
        <v>1.37</v>
      </c>
      <c r="BO128" s="23">
        <v>0.24</v>
      </c>
      <c r="BP128" s="23">
        <v>0.08</v>
      </c>
      <c r="BQ128" s="23">
        <v>29.4</v>
      </c>
      <c r="BR128" s="23">
        <v>55.4</v>
      </c>
      <c r="BS128" s="23">
        <v>37.5</v>
      </c>
      <c r="BT128" s="23">
        <v>9.9</v>
      </c>
      <c r="BU128" s="22">
        <v>70</v>
      </c>
      <c r="BV128" s="28">
        <v>0</v>
      </c>
      <c r="BW128" s="23">
        <v>20</v>
      </c>
      <c r="BX128" s="23">
        <v>36.25</v>
      </c>
      <c r="BY128" s="153">
        <v>2.2999999999999998</v>
      </c>
      <c r="BZ128" s="158">
        <v>3</v>
      </c>
      <c r="CA128" s="153">
        <v>52</v>
      </c>
      <c r="CB128" s="43"/>
    </row>
    <row r="129" spans="3:80" ht="12.75" customHeight="1">
      <c r="G129" s="34"/>
      <c r="H129" s="34"/>
      <c r="I129" s="34"/>
      <c r="U129" s="46"/>
      <c r="Y129" s="32"/>
      <c r="Z129" s="32"/>
      <c r="AA129" s="32"/>
      <c r="AB129" s="32"/>
      <c r="AC129" s="32"/>
      <c r="AD129" s="33"/>
      <c r="AE129" s="33"/>
      <c r="AF129" s="33"/>
      <c r="AG129" s="33"/>
      <c r="BI129" s="1"/>
      <c r="BJ129" s="144" t="s">
        <v>108</v>
      </c>
      <c r="BK129" s="23">
        <v>92</v>
      </c>
      <c r="BL129" s="23">
        <v>18.899999999999999</v>
      </c>
      <c r="BM129" s="23">
        <v>2.17</v>
      </c>
      <c r="BN129" s="23">
        <v>1.52</v>
      </c>
      <c r="BO129" s="23">
        <v>0.25</v>
      </c>
      <c r="BP129" s="23">
        <v>0.1</v>
      </c>
      <c r="BQ129" s="23">
        <v>26.2</v>
      </c>
      <c r="BR129" s="23">
        <v>45</v>
      </c>
      <c r="BS129" s="23">
        <v>34.299999999999997</v>
      </c>
      <c r="BT129" s="23">
        <v>11</v>
      </c>
      <c r="BU129" s="22">
        <v>75</v>
      </c>
      <c r="BV129" s="28">
        <v>0</v>
      </c>
      <c r="BW129" s="23">
        <v>20</v>
      </c>
      <c r="BX129" s="23">
        <v>36.25</v>
      </c>
      <c r="BY129" s="153">
        <v>3</v>
      </c>
      <c r="BZ129" s="158">
        <v>3</v>
      </c>
      <c r="CA129" s="153">
        <v>56</v>
      </c>
      <c r="CB129" s="43"/>
    </row>
    <row r="130" spans="3:80" ht="12.75" customHeight="1">
      <c r="U130" s="46"/>
      <c r="Y130" s="32"/>
      <c r="Z130" s="32"/>
      <c r="AA130" s="32"/>
      <c r="AB130" s="32"/>
      <c r="AC130" s="32"/>
      <c r="AD130" s="33"/>
      <c r="AE130" s="33"/>
      <c r="AF130" s="33"/>
      <c r="AG130" s="33"/>
      <c r="BI130" s="1"/>
      <c r="BJ130" s="144" t="s">
        <v>303</v>
      </c>
      <c r="BK130" s="23">
        <v>92.5</v>
      </c>
      <c r="BL130" s="23">
        <v>7</v>
      </c>
      <c r="BM130" s="23">
        <v>1.2</v>
      </c>
      <c r="BN130" s="23">
        <v>1.41</v>
      </c>
      <c r="BO130" s="23">
        <v>0.28999999999999998</v>
      </c>
      <c r="BP130" s="23">
        <v>3.65</v>
      </c>
      <c r="BQ130" s="23">
        <v>8</v>
      </c>
      <c r="BR130" s="23">
        <v>19.899999999999999</v>
      </c>
      <c r="BS130" s="23">
        <v>12.6</v>
      </c>
      <c r="BT130" s="23">
        <v>32</v>
      </c>
      <c r="BU130" s="22">
        <v>95</v>
      </c>
      <c r="BV130" s="23">
        <v>0</v>
      </c>
      <c r="BW130" s="23">
        <v>10</v>
      </c>
      <c r="BX130" s="23">
        <v>20</v>
      </c>
      <c r="BY130" s="153">
        <v>0.6</v>
      </c>
      <c r="BZ130" s="158"/>
      <c r="CA130" s="153">
        <v>32</v>
      </c>
      <c r="CB130" s="43"/>
    </row>
    <row r="131" spans="3:80" ht="12.75" customHeight="1">
      <c r="U131" s="46"/>
      <c r="Y131" s="32"/>
      <c r="Z131" s="32"/>
      <c r="AA131" s="32"/>
      <c r="AB131" s="32"/>
      <c r="AC131" s="32"/>
      <c r="AD131" s="33"/>
      <c r="AE131" s="33"/>
      <c r="AF131" s="33"/>
      <c r="AG131" s="33"/>
      <c r="BI131" s="1"/>
      <c r="BJ131" s="144" t="s">
        <v>308</v>
      </c>
      <c r="BK131" s="23">
        <v>96</v>
      </c>
      <c r="BL131" s="23">
        <v>49</v>
      </c>
      <c r="BM131" s="23">
        <f>(1.49/$BK131)*100</f>
        <v>1.5520833333333333</v>
      </c>
      <c r="BN131" s="23">
        <f>(0.05/$BK131)*100</f>
        <v>5.2083333333333336E-2</v>
      </c>
      <c r="BO131" s="23">
        <f>(0.18/$BK131)*100</f>
        <v>0.1875</v>
      </c>
      <c r="BP131" s="23">
        <f>(0.13/$BK131)*100</f>
        <v>0.13541666666666669</v>
      </c>
      <c r="BQ131" s="23">
        <v>0</v>
      </c>
      <c r="BR131" s="23"/>
      <c r="BS131" s="23"/>
      <c r="BT131" s="23">
        <v>3.8</v>
      </c>
      <c r="BU131" s="22">
        <v>500</v>
      </c>
      <c r="BV131" s="23">
        <v>0</v>
      </c>
      <c r="BW131" s="23">
        <v>10</v>
      </c>
      <c r="BX131" s="23"/>
      <c r="BY131" s="153">
        <v>41</v>
      </c>
      <c r="BZ131" s="158"/>
      <c r="CA131" s="153">
        <v>130</v>
      </c>
      <c r="CB131" s="43"/>
    </row>
    <row r="132" spans="3:80">
      <c r="U132" s="46"/>
      <c r="Y132" s="32"/>
      <c r="Z132" s="32"/>
      <c r="AA132" s="32"/>
      <c r="AB132" s="32"/>
      <c r="AC132" s="32"/>
      <c r="AD132" s="33"/>
      <c r="AE132" s="33"/>
      <c r="AF132" s="33"/>
      <c r="AG132" s="33"/>
      <c r="BI132" s="1"/>
      <c r="BJ132" s="144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2"/>
      <c r="BV132" s="23"/>
      <c r="BW132" s="23"/>
      <c r="BX132" s="23"/>
      <c r="BY132" s="153"/>
      <c r="BZ132" s="158"/>
      <c r="CA132" s="153"/>
      <c r="CB132" s="43"/>
    </row>
    <row r="133" spans="3:80">
      <c r="U133" s="46"/>
      <c r="Y133" s="32"/>
      <c r="Z133" s="32"/>
      <c r="AA133" s="32"/>
      <c r="AB133" s="32"/>
      <c r="AC133" s="32"/>
      <c r="AD133" s="33"/>
      <c r="AE133" s="33"/>
      <c r="AF133" s="33"/>
      <c r="AG133" s="33"/>
      <c r="BI133" s="1"/>
      <c r="BJ133" s="144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2"/>
      <c r="BV133" s="23"/>
      <c r="BW133" s="23"/>
      <c r="BX133" s="23"/>
      <c r="BY133" s="153"/>
      <c r="BZ133" s="158"/>
      <c r="CA133" s="153"/>
      <c r="CB133" s="43"/>
    </row>
    <row r="134" spans="3:80">
      <c r="U134" s="46"/>
      <c r="Y134" s="32"/>
      <c r="Z134" s="32"/>
      <c r="AA134" s="32"/>
      <c r="AB134" s="32"/>
      <c r="AC134" s="32"/>
      <c r="AD134" s="33"/>
      <c r="AE134" s="33"/>
      <c r="AF134" s="33"/>
      <c r="AG134" s="33"/>
      <c r="BI134" s="1"/>
      <c r="BJ134" s="144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2"/>
      <c r="BV134" s="23"/>
      <c r="BW134" s="23"/>
      <c r="BX134" s="23"/>
      <c r="BY134" s="153"/>
      <c r="BZ134" s="158"/>
      <c r="CA134" s="153"/>
      <c r="CB134" s="43"/>
    </row>
    <row r="135" spans="3:80">
      <c r="U135" s="46"/>
      <c r="Y135" s="32"/>
      <c r="Z135" s="32"/>
      <c r="AA135" s="32"/>
      <c r="AB135" s="32"/>
      <c r="AC135" s="32"/>
      <c r="AD135" s="33"/>
      <c r="AE135" s="33"/>
      <c r="AF135" s="33"/>
      <c r="AG135" s="33"/>
      <c r="BI135" s="1"/>
      <c r="BJ135" s="144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2"/>
      <c r="BV135" s="23"/>
      <c r="BW135" s="23"/>
      <c r="BX135" s="23"/>
      <c r="BY135" s="153"/>
      <c r="BZ135" s="158"/>
      <c r="CA135" s="153"/>
      <c r="CB135" s="43"/>
    </row>
    <row r="136" spans="3:80">
      <c r="U136" s="46"/>
      <c r="Y136" s="32"/>
      <c r="Z136" s="32"/>
      <c r="AA136" s="32"/>
      <c r="AB136" s="32"/>
      <c r="AC136" s="32"/>
      <c r="AD136" s="33"/>
      <c r="AE136" s="33"/>
      <c r="AF136" s="33"/>
      <c r="AG136" s="33"/>
      <c r="BI136" s="1"/>
      <c r="BJ136" s="144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2"/>
      <c r="BV136" s="23"/>
      <c r="BW136" s="23"/>
      <c r="BX136" s="23"/>
      <c r="BY136" s="153"/>
      <c r="BZ136" s="158"/>
      <c r="CA136" s="153"/>
      <c r="CB136" s="43"/>
    </row>
    <row r="137" spans="3:80">
      <c r="U137" s="46"/>
      <c r="Y137" s="32"/>
      <c r="Z137" s="32"/>
      <c r="AA137" s="32"/>
      <c r="AB137" s="32"/>
      <c r="AC137" s="32"/>
      <c r="AD137" s="33"/>
      <c r="AE137" s="33"/>
      <c r="AF137" s="33"/>
      <c r="AG137" s="33"/>
      <c r="BI137" s="1"/>
      <c r="BJ137" s="144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2"/>
      <c r="BV137" s="23"/>
      <c r="BW137" s="23"/>
      <c r="BX137" s="23"/>
      <c r="BY137" s="153"/>
      <c r="BZ137" s="158"/>
      <c r="CA137" s="153"/>
      <c r="CB137" s="43"/>
    </row>
    <row r="138" spans="3:80" ht="12.75" customHeight="1">
      <c r="C138" s="33"/>
      <c r="D138" s="33"/>
      <c r="E138" s="34"/>
      <c r="F138" s="25"/>
      <c r="M138" s="32"/>
      <c r="U138" s="46"/>
      <c r="Y138" s="32"/>
      <c r="Z138" s="32"/>
      <c r="AA138" s="32"/>
      <c r="AB138" s="32"/>
      <c r="AC138" s="32"/>
      <c r="AD138" s="33"/>
      <c r="AE138" s="33"/>
      <c r="AF138" s="33"/>
      <c r="AG138" s="33"/>
      <c r="BI138" s="1"/>
      <c r="BJ138" s="144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2"/>
      <c r="BV138" s="23"/>
      <c r="BW138" s="23"/>
      <c r="BX138" s="23"/>
      <c r="BY138" s="153"/>
      <c r="BZ138" s="158"/>
      <c r="CA138" s="153"/>
      <c r="CB138" s="43"/>
    </row>
    <row r="139" spans="3:80" ht="12.75" customHeight="1">
      <c r="C139" s="33"/>
      <c r="D139" s="33"/>
      <c r="E139" s="34"/>
      <c r="F139" s="25"/>
      <c r="G139" s="34"/>
      <c r="H139" s="34"/>
      <c r="I139" s="34"/>
      <c r="M139" s="32"/>
      <c r="U139" s="46"/>
      <c r="Y139" s="32"/>
      <c r="Z139" s="32"/>
      <c r="AA139" s="32"/>
      <c r="AB139" s="32"/>
      <c r="AC139" s="32"/>
      <c r="AD139" s="33"/>
      <c r="AE139" s="33"/>
      <c r="AF139" s="33"/>
      <c r="AG139" s="33"/>
      <c r="BI139" s="1"/>
      <c r="BJ139" s="144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2"/>
      <c r="BV139" s="23"/>
      <c r="BW139" s="23"/>
      <c r="BX139" s="23"/>
      <c r="BY139" s="153"/>
      <c r="BZ139" s="158"/>
      <c r="CA139" s="153"/>
      <c r="CB139" s="43"/>
    </row>
    <row r="140" spans="3:80" ht="12.75" customHeight="1">
      <c r="C140" s="33"/>
      <c r="D140" s="33"/>
      <c r="E140" s="34"/>
      <c r="F140" s="25"/>
      <c r="G140" s="34"/>
      <c r="H140" s="34"/>
      <c r="I140" s="34"/>
      <c r="M140" s="32"/>
      <c r="U140" s="46"/>
      <c r="Y140" s="32"/>
      <c r="Z140" s="32"/>
      <c r="AA140" s="32"/>
      <c r="AB140" s="32"/>
      <c r="AC140" s="32"/>
      <c r="AD140" s="33"/>
      <c r="AE140" s="33"/>
      <c r="AF140" s="33"/>
      <c r="AG140" s="33"/>
      <c r="BI140" s="1"/>
      <c r="BJ140" s="144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2"/>
      <c r="BV140" s="23"/>
      <c r="BW140" s="23"/>
      <c r="BX140" s="23"/>
      <c r="BY140" s="153"/>
      <c r="BZ140" s="158"/>
      <c r="CA140" s="153"/>
      <c r="CB140" s="43"/>
    </row>
    <row r="141" spans="3:80" ht="12.75" customHeight="1">
      <c r="D141" s="33"/>
      <c r="E141" s="34"/>
      <c r="F141" s="25"/>
      <c r="G141" s="34"/>
      <c r="H141" s="34"/>
      <c r="I141" s="34"/>
      <c r="M141" s="32"/>
      <c r="U141" s="46"/>
      <c r="Y141" s="32"/>
      <c r="Z141" s="32"/>
      <c r="AA141" s="32"/>
      <c r="AB141" s="32"/>
      <c r="AC141" s="32"/>
      <c r="AD141" s="33"/>
      <c r="AE141" s="33"/>
      <c r="AF141" s="33"/>
      <c r="AG141" s="33"/>
      <c r="BI141" s="1"/>
      <c r="BJ141" s="144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2"/>
      <c r="BV141" s="23"/>
      <c r="BW141" s="23"/>
      <c r="BX141" s="23"/>
      <c r="BY141" s="153"/>
      <c r="BZ141" s="158"/>
      <c r="CA141" s="153"/>
      <c r="CB141" s="43"/>
    </row>
    <row r="142" spans="3:80" ht="12.75" customHeight="1">
      <c r="G142" s="34"/>
      <c r="H142" s="34"/>
      <c r="I142" s="34"/>
      <c r="U142" s="46"/>
      <c r="Y142" s="32"/>
      <c r="Z142" s="32"/>
      <c r="AA142" s="32"/>
      <c r="AB142" s="32"/>
      <c r="AC142" s="32"/>
      <c r="AD142" s="33"/>
      <c r="AE142" s="33"/>
      <c r="AF142" s="33"/>
      <c r="AG142" s="33"/>
      <c r="BI142" s="1"/>
      <c r="BJ142" s="144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2"/>
      <c r="BV142" s="23"/>
      <c r="BW142" s="23"/>
      <c r="BX142" s="23"/>
      <c r="BY142" s="153"/>
      <c r="BZ142" s="158"/>
      <c r="CA142" s="153"/>
      <c r="CB142" s="43"/>
    </row>
    <row r="143" spans="3:80" ht="12.75" customHeight="1">
      <c r="U143" s="46"/>
      <c r="Y143" s="32"/>
      <c r="Z143" s="32"/>
      <c r="AA143" s="32"/>
      <c r="AB143" s="32"/>
      <c r="AC143" s="32"/>
      <c r="AD143" s="33"/>
      <c r="AE143" s="33"/>
      <c r="AF143" s="33"/>
      <c r="AG143" s="33"/>
      <c r="BI143" s="1"/>
      <c r="BJ143" s="144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2"/>
      <c r="BV143" s="23"/>
      <c r="BW143" s="23"/>
      <c r="BX143" s="23"/>
      <c r="BY143" s="153"/>
      <c r="BZ143" s="158"/>
      <c r="CA143" s="153"/>
      <c r="CB143" s="43"/>
    </row>
    <row r="144" spans="3:80" ht="12.75" customHeight="1">
      <c r="U144" s="46"/>
      <c r="Y144" s="32"/>
      <c r="Z144" s="32"/>
      <c r="AA144" s="32"/>
      <c r="AB144" s="32"/>
      <c r="AC144" s="32"/>
      <c r="AD144" s="33"/>
      <c r="AE144" s="33"/>
      <c r="AF144" s="33"/>
      <c r="AG144" s="33"/>
      <c r="BI144" s="1"/>
      <c r="BJ144" s="144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2"/>
      <c r="BV144" s="23"/>
      <c r="BW144" s="23"/>
      <c r="BX144" s="23"/>
      <c r="BY144" s="153"/>
      <c r="BZ144" s="158"/>
      <c r="CA144" s="153"/>
      <c r="CB144" s="43"/>
    </row>
    <row r="145" spans="21:80">
      <c r="U145" s="46"/>
      <c r="Y145" s="32"/>
      <c r="Z145" s="32"/>
      <c r="AA145" s="32"/>
      <c r="AB145" s="32"/>
      <c r="AC145" s="32"/>
      <c r="AD145" s="33"/>
      <c r="AE145" s="33"/>
      <c r="AF145" s="33"/>
      <c r="AG145" s="33"/>
      <c r="BI145" s="1"/>
      <c r="BJ145" s="144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2"/>
      <c r="BV145" s="23"/>
      <c r="BW145" s="23"/>
      <c r="BX145" s="23"/>
      <c r="BY145" s="153"/>
      <c r="BZ145" s="158"/>
      <c r="CA145" s="153"/>
      <c r="CB145" s="43"/>
    </row>
    <row r="146" spans="21:80">
      <c r="U146" s="46"/>
      <c r="Y146" s="32"/>
      <c r="Z146" s="32"/>
      <c r="AA146" s="32"/>
      <c r="AB146" s="32"/>
      <c r="AC146" s="32"/>
      <c r="AD146" s="33"/>
      <c r="AE146" s="33"/>
      <c r="AF146" s="33"/>
      <c r="AG146" s="33"/>
      <c r="BI146" s="1"/>
      <c r="BJ146" s="144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2"/>
      <c r="BV146" s="23"/>
      <c r="BW146" s="23"/>
      <c r="BX146" s="23"/>
      <c r="BY146" s="153"/>
      <c r="BZ146" s="158"/>
      <c r="CA146" s="153"/>
      <c r="CB146" s="43"/>
    </row>
    <row r="147" spans="21:80">
      <c r="U147" s="46"/>
      <c r="Y147" s="32"/>
      <c r="Z147" s="32"/>
      <c r="AA147" s="32"/>
      <c r="AB147" s="32"/>
      <c r="AC147" s="32"/>
      <c r="AD147" s="33"/>
      <c r="AE147" s="33"/>
      <c r="AF147" s="33"/>
      <c r="AG147" s="33"/>
      <c r="BI147" s="1"/>
      <c r="BJ147" s="144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2"/>
      <c r="BV147" s="23"/>
      <c r="BW147" s="23"/>
      <c r="BX147" s="23"/>
      <c r="BY147" s="153"/>
      <c r="BZ147" s="158"/>
      <c r="CA147" s="153"/>
      <c r="CB147" s="43"/>
    </row>
    <row r="148" spans="21:80">
      <c r="U148" s="46"/>
      <c r="Y148" s="32"/>
      <c r="Z148" s="32"/>
      <c r="AA148" s="32"/>
      <c r="AB148" s="32"/>
      <c r="AC148" s="32"/>
      <c r="AD148" s="33"/>
      <c r="AE148" s="33"/>
      <c r="AF148" s="33"/>
      <c r="AG148" s="33"/>
      <c r="BI148" s="1"/>
      <c r="BJ148" s="144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2"/>
      <c r="BV148" s="23"/>
      <c r="BW148" s="23"/>
      <c r="BX148" s="23"/>
      <c r="BY148" s="153"/>
      <c r="BZ148" s="158"/>
      <c r="CA148" s="153"/>
      <c r="CB148" s="43"/>
    </row>
    <row r="149" spans="21:80">
      <c r="U149" s="46"/>
      <c r="Y149" s="32"/>
      <c r="Z149" s="32"/>
      <c r="AA149" s="32"/>
      <c r="AB149" s="32"/>
      <c r="AC149" s="32"/>
      <c r="AD149" s="33"/>
      <c r="AE149" s="33"/>
      <c r="AF149" s="33"/>
      <c r="AG149" s="33"/>
      <c r="BI149" s="1"/>
      <c r="BJ149" s="144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2"/>
      <c r="BV149" s="23"/>
      <c r="BW149" s="23"/>
      <c r="BX149" s="23"/>
      <c r="BY149" s="153"/>
      <c r="BZ149" s="158"/>
      <c r="CA149" s="153"/>
      <c r="CB149" s="43"/>
    </row>
    <row r="150" spans="21:80">
      <c r="U150" s="46"/>
      <c r="Y150" s="32"/>
      <c r="Z150" s="32"/>
      <c r="AA150" s="32"/>
      <c r="AB150" s="32"/>
      <c r="AC150" s="32"/>
      <c r="AD150" s="33"/>
      <c r="AE150" s="33"/>
      <c r="AF150" s="33"/>
      <c r="AG150" s="33"/>
      <c r="BI150" s="1"/>
      <c r="BJ150" s="144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2"/>
      <c r="BV150" s="23"/>
      <c r="BW150" s="23"/>
      <c r="BX150" s="23"/>
      <c r="BY150" s="153"/>
      <c r="BZ150" s="158"/>
      <c r="CA150" s="153"/>
      <c r="CB150" s="43"/>
    </row>
    <row r="151" spans="21:80">
      <c r="U151" s="46"/>
      <c r="Y151" s="32"/>
      <c r="Z151" s="32"/>
      <c r="AA151" s="32"/>
      <c r="AB151" s="32"/>
      <c r="AC151" s="32"/>
      <c r="AD151" s="33"/>
      <c r="AE151" s="33"/>
      <c r="AF151" s="33"/>
      <c r="AG151" s="33"/>
      <c r="BI151" s="1"/>
      <c r="BJ151" s="144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2"/>
      <c r="BV151" s="23"/>
      <c r="BW151" s="23"/>
      <c r="BX151" s="23"/>
      <c r="BY151" s="153"/>
      <c r="BZ151" s="158"/>
      <c r="CA151" s="153"/>
      <c r="CB151" s="43"/>
    </row>
    <row r="152" spans="21:80">
      <c r="U152" s="46"/>
      <c r="Y152" s="32"/>
      <c r="Z152" s="32"/>
      <c r="AA152" s="32"/>
      <c r="AB152" s="32"/>
      <c r="AC152" s="32"/>
      <c r="AD152" s="33"/>
      <c r="AE152" s="33"/>
      <c r="AF152" s="33"/>
      <c r="AG152" s="33"/>
      <c r="BI152" s="1"/>
      <c r="BJ152" s="144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2"/>
      <c r="BV152" s="23"/>
      <c r="BW152" s="23"/>
      <c r="BX152" s="23"/>
      <c r="BY152" s="153"/>
      <c r="BZ152" s="158"/>
      <c r="CA152" s="153"/>
      <c r="CB152" s="43"/>
    </row>
    <row r="153" spans="21:80">
      <c r="U153" s="46"/>
      <c r="Y153" s="32"/>
      <c r="Z153" s="32"/>
      <c r="AA153" s="32"/>
      <c r="AB153" s="32"/>
      <c r="AC153" s="32"/>
      <c r="AD153" s="33"/>
      <c r="AE153" s="33"/>
      <c r="AF153" s="33"/>
      <c r="AG153" s="33"/>
      <c r="BI153" s="1"/>
      <c r="BJ153" s="144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2"/>
      <c r="BV153" s="23"/>
      <c r="BW153" s="23"/>
      <c r="BX153" s="23"/>
      <c r="BY153" s="153"/>
      <c r="BZ153" s="158"/>
      <c r="CA153" s="153"/>
      <c r="CB153" s="43"/>
    </row>
    <row r="154" spans="21:80" ht="13.5" thickBot="1">
      <c r="U154" s="46"/>
      <c r="Y154" s="32"/>
      <c r="Z154" s="32"/>
      <c r="AA154" s="32"/>
      <c r="AB154" s="32"/>
      <c r="AC154" s="32"/>
      <c r="AD154" s="33"/>
      <c r="AE154" s="33"/>
      <c r="AF154" s="33"/>
      <c r="AG154" s="33"/>
      <c r="BI154" s="1"/>
      <c r="BJ154" s="144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2"/>
      <c r="BV154" s="23"/>
      <c r="BW154" s="23"/>
      <c r="BX154" s="23"/>
      <c r="BY154" s="153"/>
      <c r="BZ154" s="158"/>
      <c r="CA154" s="153"/>
      <c r="CB154" s="43"/>
    </row>
    <row r="155" spans="21:80" ht="13.5" thickBot="1">
      <c r="U155" s="46"/>
      <c r="Y155" s="32"/>
      <c r="Z155" s="32"/>
      <c r="AA155" s="32"/>
      <c r="AB155" s="32"/>
      <c r="AC155" s="32"/>
      <c r="AD155" s="33"/>
      <c r="AE155" s="33"/>
      <c r="AF155" s="33"/>
      <c r="AG155" s="33"/>
      <c r="BI155" s="1"/>
      <c r="BJ155" s="124" t="s">
        <v>67</v>
      </c>
      <c r="BK155" s="125" t="s">
        <v>93</v>
      </c>
      <c r="BL155" s="125" t="s">
        <v>94</v>
      </c>
      <c r="BM155" s="125" t="s">
        <v>102</v>
      </c>
      <c r="BN155" s="125" t="s">
        <v>95</v>
      </c>
      <c r="BO155" s="125" t="s">
        <v>103</v>
      </c>
      <c r="BP155" s="125" t="s">
        <v>165</v>
      </c>
      <c r="BQ155" s="125" t="s">
        <v>38</v>
      </c>
      <c r="BR155" s="125" t="s">
        <v>157</v>
      </c>
      <c r="BS155" s="125" t="s">
        <v>158</v>
      </c>
      <c r="BT155" s="125" t="s">
        <v>166</v>
      </c>
      <c r="BU155" s="125" t="s">
        <v>140</v>
      </c>
      <c r="BV155" s="125" t="s">
        <v>141</v>
      </c>
      <c r="BW155" s="125" t="s">
        <v>142</v>
      </c>
      <c r="BX155" s="125" t="s">
        <v>230</v>
      </c>
      <c r="BY155" s="150" t="s">
        <v>293</v>
      </c>
      <c r="BZ155" s="150" t="s">
        <v>306</v>
      </c>
      <c r="CA155" s="150" t="s">
        <v>307</v>
      </c>
      <c r="CB155" s="43"/>
    </row>
    <row r="156" spans="21:80">
      <c r="U156" s="46"/>
      <c r="Y156" s="32"/>
      <c r="Z156" s="32"/>
      <c r="AA156" s="32"/>
      <c r="AB156" s="32"/>
      <c r="AC156" s="32"/>
      <c r="AD156" s="33"/>
      <c r="AE156" s="33"/>
      <c r="AF156" s="33"/>
      <c r="AG156" s="33"/>
      <c r="BI156" s="1"/>
      <c r="BJ156" s="146" t="s">
        <v>191</v>
      </c>
      <c r="BK156" s="11">
        <v>100</v>
      </c>
      <c r="BL156" s="11">
        <v>134.1</v>
      </c>
      <c r="BM156" s="28">
        <v>0</v>
      </c>
      <c r="BN156" s="28">
        <v>0</v>
      </c>
      <c r="BO156" s="28">
        <v>0</v>
      </c>
      <c r="BP156" s="28">
        <v>0</v>
      </c>
      <c r="BQ156" s="28">
        <v>0</v>
      </c>
      <c r="BR156" s="28">
        <v>0</v>
      </c>
      <c r="BS156" s="28">
        <v>0</v>
      </c>
      <c r="BT156" s="11">
        <v>33</v>
      </c>
      <c r="BU156" s="22">
        <v>50</v>
      </c>
      <c r="BV156" s="28">
        <v>0</v>
      </c>
      <c r="BW156" s="11">
        <v>0.3</v>
      </c>
      <c r="BX156" s="28">
        <v>0</v>
      </c>
      <c r="BY156" s="153"/>
      <c r="BZ156" s="151"/>
      <c r="CA156" s="153"/>
      <c r="CB156" s="43"/>
    </row>
    <row r="157" spans="21:80">
      <c r="U157" s="46"/>
      <c r="Y157" s="32"/>
      <c r="Z157" s="32"/>
      <c r="AA157" s="32"/>
      <c r="AB157" s="32"/>
      <c r="AC157" s="32"/>
      <c r="AD157" s="33"/>
      <c r="AE157" s="33"/>
      <c r="AF157" s="33"/>
      <c r="AG157" s="33"/>
      <c r="BI157" s="1"/>
      <c r="BJ157" s="146" t="s">
        <v>192</v>
      </c>
      <c r="BK157" s="11">
        <v>100</v>
      </c>
      <c r="BL157" s="11">
        <v>0</v>
      </c>
      <c r="BM157" s="11">
        <v>0</v>
      </c>
      <c r="BN157" s="11">
        <v>24</v>
      </c>
      <c r="BO157" s="11">
        <v>18</v>
      </c>
      <c r="BP157" s="11">
        <v>0.03</v>
      </c>
      <c r="BQ157" s="28">
        <v>0</v>
      </c>
      <c r="BR157" s="28">
        <v>0</v>
      </c>
      <c r="BS157" s="28">
        <v>0</v>
      </c>
      <c r="BT157" s="11">
        <v>100</v>
      </c>
      <c r="BU157" s="22">
        <v>55</v>
      </c>
      <c r="BV157" s="28">
        <v>0</v>
      </c>
      <c r="BW157" s="23">
        <v>3</v>
      </c>
      <c r="BX157" s="28">
        <v>0</v>
      </c>
      <c r="BY157" s="153"/>
      <c r="BZ157" s="151"/>
      <c r="CA157" s="153"/>
      <c r="CB157" s="43"/>
    </row>
    <row r="158" spans="21:80">
      <c r="U158" s="46"/>
      <c r="Y158" s="32"/>
      <c r="Z158" s="32"/>
      <c r="AA158" s="32"/>
      <c r="AB158" s="32"/>
      <c r="AC158" s="32"/>
      <c r="AD158" s="33"/>
      <c r="AE158" s="33"/>
      <c r="AF158" s="33"/>
      <c r="AG158" s="33"/>
      <c r="BI158" s="1"/>
      <c r="BJ158" s="146" t="s">
        <v>193</v>
      </c>
      <c r="BK158" s="11">
        <v>100</v>
      </c>
      <c r="BL158" s="11">
        <v>0</v>
      </c>
      <c r="BM158" s="11">
        <v>0</v>
      </c>
      <c r="BN158" s="11">
        <v>39</v>
      </c>
      <c r="BO158" s="11">
        <v>0.04</v>
      </c>
      <c r="BP158" s="11">
        <v>0.06</v>
      </c>
      <c r="BQ158" s="28">
        <v>0</v>
      </c>
      <c r="BR158" s="28">
        <v>0</v>
      </c>
      <c r="BS158" s="28">
        <v>0</v>
      </c>
      <c r="BT158" s="11">
        <v>100</v>
      </c>
      <c r="BU158" s="22">
        <v>50</v>
      </c>
      <c r="BV158" s="28">
        <v>0</v>
      </c>
      <c r="BW158" s="11">
        <v>2</v>
      </c>
      <c r="BX158" s="28">
        <v>0</v>
      </c>
      <c r="BY158" s="153"/>
      <c r="BZ158" s="151"/>
      <c r="CA158" s="153"/>
      <c r="CB158" s="43"/>
    </row>
    <row r="159" spans="21:80">
      <c r="U159" s="46"/>
      <c r="Y159" s="32"/>
      <c r="Z159" s="32"/>
      <c r="AA159" s="32"/>
      <c r="AB159" s="32"/>
      <c r="AC159" s="32"/>
      <c r="AD159" s="33"/>
      <c r="AE159" s="33"/>
      <c r="AF159" s="33"/>
      <c r="AG159" s="33"/>
      <c r="BI159" s="1"/>
      <c r="BJ159" s="146" t="s">
        <v>194</v>
      </c>
      <c r="BK159" s="11">
        <v>100</v>
      </c>
      <c r="BL159" s="11">
        <v>0</v>
      </c>
      <c r="BM159" s="11">
        <v>0</v>
      </c>
      <c r="BN159" s="11">
        <v>35</v>
      </c>
      <c r="BO159" s="11">
        <v>13</v>
      </c>
      <c r="BP159" s="11">
        <v>0.03</v>
      </c>
      <c r="BQ159" s="28">
        <v>0</v>
      </c>
      <c r="BR159" s="28">
        <v>0</v>
      </c>
      <c r="BS159" s="28">
        <v>0</v>
      </c>
      <c r="BT159" s="11">
        <v>100</v>
      </c>
      <c r="BU159" s="22">
        <v>50</v>
      </c>
      <c r="BV159" s="28">
        <v>0</v>
      </c>
      <c r="BW159" s="11">
        <v>2</v>
      </c>
      <c r="BX159" s="28">
        <v>0</v>
      </c>
      <c r="BY159" s="153"/>
      <c r="BZ159" s="151"/>
      <c r="CA159" s="153"/>
      <c r="CB159" s="43"/>
    </row>
    <row r="160" spans="21:80">
      <c r="U160" s="46"/>
      <c r="Y160" s="32"/>
      <c r="Z160" s="32"/>
      <c r="AA160" s="32"/>
      <c r="AB160" s="32"/>
      <c r="AC160" s="32"/>
      <c r="AD160" s="33"/>
      <c r="AE160" s="33"/>
      <c r="AF160" s="33"/>
      <c r="AG160" s="33"/>
      <c r="BI160" s="1"/>
      <c r="BJ160" s="146" t="s">
        <v>195</v>
      </c>
      <c r="BK160" s="11">
        <v>100</v>
      </c>
      <c r="BL160" s="11">
        <v>0</v>
      </c>
      <c r="BM160" s="11">
        <v>0</v>
      </c>
      <c r="BN160" s="11">
        <v>35</v>
      </c>
      <c r="BO160" s="11">
        <v>14</v>
      </c>
      <c r="BP160" s="11">
        <v>4.5</v>
      </c>
      <c r="BQ160" s="28">
        <v>0</v>
      </c>
      <c r="BR160" s="28">
        <v>0</v>
      </c>
      <c r="BS160" s="28">
        <v>0</v>
      </c>
      <c r="BT160" s="11">
        <v>100</v>
      </c>
      <c r="BU160" s="22">
        <v>50</v>
      </c>
      <c r="BV160" s="28">
        <v>0</v>
      </c>
      <c r="BW160" s="11">
        <v>2</v>
      </c>
      <c r="BX160" s="28">
        <v>0</v>
      </c>
      <c r="BY160" s="153"/>
      <c r="BZ160" s="151"/>
      <c r="CA160" s="153"/>
      <c r="CB160" s="1"/>
    </row>
    <row r="161" spans="21:80">
      <c r="U161" s="46"/>
      <c r="Y161" s="32"/>
      <c r="Z161" s="32"/>
      <c r="AA161" s="32"/>
      <c r="AB161" s="32"/>
      <c r="AC161" s="32"/>
      <c r="AD161" s="33"/>
      <c r="AE161" s="33"/>
      <c r="AF161" s="33"/>
      <c r="AG161" s="33"/>
      <c r="BI161" s="1"/>
      <c r="BJ161" s="146" t="s">
        <v>196</v>
      </c>
      <c r="BK161" s="11">
        <v>96</v>
      </c>
      <c r="BL161" s="11">
        <v>12</v>
      </c>
      <c r="BM161" s="11">
        <v>0</v>
      </c>
      <c r="BN161" s="11">
        <v>24</v>
      </c>
      <c r="BO161" s="11">
        <v>12</v>
      </c>
      <c r="BP161" s="11">
        <v>5.69</v>
      </c>
      <c r="BQ161" s="28">
        <v>0</v>
      </c>
      <c r="BR161" s="28">
        <v>0</v>
      </c>
      <c r="BS161" s="28">
        <v>0</v>
      </c>
      <c r="BT161" s="11">
        <v>79.3</v>
      </c>
      <c r="BU161" s="22">
        <v>80</v>
      </c>
      <c r="BV161" s="28">
        <v>0</v>
      </c>
      <c r="BW161" s="11">
        <v>3</v>
      </c>
      <c r="BX161" s="28">
        <v>0</v>
      </c>
      <c r="BY161" s="153">
        <v>3.3</v>
      </c>
      <c r="BZ161" s="151"/>
      <c r="CA161" s="153">
        <v>16</v>
      </c>
      <c r="CB161" s="1"/>
    </row>
    <row r="162" spans="21:80">
      <c r="U162" s="46"/>
      <c r="Y162" s="32"/>
      <c r="Z162" s="32"/>
      <c r="AA162" s="32"/>
      <c r="AB162" s="32"/>
      <c r="AC162" s="32"/>
      <c r="AD162" s="33"/>
      <c r="AE162" s="33"/>
      <c r="AF162" s="33"/>
      <c r="AG162" s="33"/>
      <c r="BI162" s="1"/>
      <c r="BJ162" s="146" t="s">
        <v>53</v>
      </c>
      <c r="BK162" s="11">
        <v>100</v>
      </c>
      <c r="BL162" s="11">
        <v>0</v>
      </c>
      <c r="BM162" s="11">
        <v>0</v>
      </c>
      <c r="BN162" s="11">
        <v>35</v>
      </c>
      <c r="BO162" s="11">
        <v>0</v>
      </c>
      <c r="BP162" s="11">
        <v>0.06</v>
      </c>
      <c r="BQ162" s="28">
        <v>0</v>
      </c>
      <c r="BR162" s="28">
        <v>0</v>
      </c>
      <c r="BS162" s="28">
        <v>0</v>
      </c>
      <c r="BT162" s="11">
        <v>100</v>
      </c>
      <c r="BU162" s="22">
        <v>15</v>
      </c>
      <c r="BV162" s="28">
        <v>0</v>
      </c>
      <c r="BW162" s="23">
        <v>7</v>
      </c>
      <c r="BX162" s="28">
        <v>0</v>
      </c>
      <c r="BY162" s="153"/>
      <c r="BZ162" s="151"/>
      <c r="CA162" s="153"/>
      <c r="CB162" s="1"/>
    </row>
    <row r="163" spans="21:80">
      <c r="U163" s="46"/>
      <c r="Y163" s="32"/>
      <c r="Z163" s="32"/>
      <c r="AA163" s="32"/>
      <c r="AB163" s="32"/>
      <c r="AC163" s="32"/>
      <c r="AD163" s="33"/>
      <c r="AE163" s="33"/>
      <c r="AF163" s="33"/>
      <c r="AG163" s="33"/>
      <c r="BI163" s="1"/>
      <c r="BJ163" s="146" t="s">
        <v>197</v>
      </c>
      <c r="BK163" s="11">
        <v>100</v>
      </c>
      <c r="BL163" s="11">
        <v>0</v>
      </c>
      <c r="BM163" s="11">
        <v>0</v>
      </c>
      <c r="BN163" s="11">
        <v>0</v>
      </c>
      <c r="BO163" s="11">
        <v>0</v>
      </c>
      <c r="BP163" s="11">
        <v>27</v>
      </c>
      <c r="BQ163" s="28">
        <v>0</v>
      </c>
      <c r="BR163" s="28">
        <v>0</v>
      </c>
      <c r="BS163" s="28">
        <v>0</v>
      </c>
      <c r="BT163" s="11">
        <v>100</v>
      </c>
      <c r="BU163" s="22">
        <v>80</v>
      </c>
      <c r="BV163" s="28">
        <v>0</v>
      </c>
      <c r="BW163" s="11">
        <v>0.2</v>
      </c>
      <c r="BX163" s="28">
        <v>0</v>
      </c>
      <c r="BY163" s="153"/>
      <c r="BZ163" s="151"/>
      <c r="CA163" s="153"/>
      <c r="CB163" s="1"/>
    </row>
    <row r="164" spans="21:80">
      <c r="U164" s="46"/>
      <c r="Y164" s="32"/>
      <c r="Z164" s="32"/>
      <c r="AA164" s="32"/>
      <c r="AB164" s="32"/>
      <c r="AC164" s="32"/>
      <c r="AD164" s="33"/>
      <c r="AE164" s="33"/>
      <c r="AF164" s="33"/>
      <c r="AG164" s="33"/>
      <c r="BI164" s="1"/>
      <c r="BJ164" s="146" t="s">
        <v>198</v>
      </c>
      <c r="BK164" s="11">
        <v>100</v>
      </c>
      <c r="BL164" s="11">
        <v>0</v>
      </c>
      <c r="BM164" s="11">
        <v>0</v>
      </c>
      <c r="BN164" s="11">
        <v>0</v>
      </c>
      <c r="BO164" s="11">
        <v>0</v>
      </c>
      <c r="BP164" s="11">
        <v>36.5</v>
      </c>
      <c r="BQ164" s="28">
        <v>0</v>
      </c>
      <c r="BR164" s="28">
        <v>0</v>
      </c>
      <c r="BS164" s="28">
        <v>0</v>
      </c>
      <c r="BT164" s="11">
        <v>100</v>
      </c>
      <c r="BU164" s="22">
        <v>50</v>
      </c>
      <c r="BV164" s="28">
        <v>0</v>
      </c>
      <c r="BW164" s="11">
        <v>0.2</v>
      </c>
      <c r="BX164" s="28">
        <v>0</v>
      </c>
      <c r="BY164" s="153"/>
      <c r="BZ164" s="151"/>
      <c r="CA164" s="153"/>
      <c r="CB164" s="1"/>
    </row>
    <row r="165" spans="21:80">
      <c r="U165" s="46"/>
      <c r="Y165" s="32"/>
      <c r="Z165" s="32"/>
      <c r="AA165" s="32"/>
      <c r="AB165" s="32"/>
      <c r="AC165" s="32"/>
      <c r="AD165" s="33"/>
      <c r="AE165" s="33"/>
      <c r="AF165" s="33"/>
      <c r="AG165" s="33"/>
      <c r="BI165" s="1"/>
      <c r="BJ165" s="146" t="s">
        <v>55</v>
      </c>
      <c r="BK165" s="11">
        <v>100</v>
      </c>
      <c r="BL165" s="11">
        <v>0</v>
      </c>
      <c r="BM165" s="11">
        <v>0</v>
      </c>
      <c r="BN165" s="11">
        <v>0</v>
      </c>
      <c r="BO165" s="11">
        <v>0</v>
      </c>
      <c r="BP165" s="11">
        <v>39.340000000000003</v>
      </c>
      <c r="BQ165" s="28">
        <v>0</v>
      </c>
      <c r="BR165" s="28">
        <v>0</v>
      </c>
      <c r="BS165" s="28">
        <v>0</v>
      </c>
      <c r="BT165" s="11">
        <v>100</v>
      </c>
      <c r="BU165" s="22">
        <v>20</v>
      </c>
      <c r="BV165" s="28">
        <v>0.25</v>
      </c>
      <c r="BW165" s="23">
        <v>1</v>
      </c>
      <c r="BX165" s="28">
        <v>0</v>
      </c>
      <c r="BY165" s="153"/>
      <c r="BZ165" s="151"/>
      <c r="CA165" s="153"/>
      <c r="CB165" s="1"/>
    </row>
    <row r="166" spans="21:80">
      <c r="U166" s="46"/>
      <c r="Y166" s="32"/>
      <c r="Z166" s="32"/>
      <c r="AA166" s="32"/>
      <c r="AB166" s="32"/>
      <c r="AC166" s="32"/>
      <c r="AD166" s="33"/>
      <c r="AE166" s="33"/>
      <c r="AF166" s="33"/>
      <c r="AG166" s="33"/>
      <c r="BI166" s="1"/>
      <c r="BJ166" s="146" t="s">
        <v>54</v>
      </c>
      <c r="BK166" s="11">
        <v>100</v>
      </c>
      <c r="BL166" s="11">
        <v>0</v>
      </c>
      <c r="BM166" s="11">
        <v>0</v>
      </c>
      <c r="BN166" s="11">
        <v>0</v>
      </c>
      <c r="BO166" s="11">
        <v>0</v>
      </c>
      <c r="BP166" s="28">
        <v>0</v>
      </c>
      <c r="BQ166" s="28">
        <v>0</v>
      </c>
      <c r="BR166" s="28">
        <v>0</v>
      </c>
      <c r="BS166" s="28">
        <v>0</v>
      </c>
      <c r="BT166" s="28">
        <v>0</v>
      </c>
      <c r="BU166" s="22">
        <v>350</v>
      </c>
      <c r="BV166" s="28">
        <v>0.25</v>
      </c>
      <c r="BW166" s="23">
        <v>0.35</v>
      </c>
      <c r="BX166" s="28">
        <v>0</v>
      </c>
      <c r="BY166" s="153"/>
      <c r="BZ166" s="151"/>
      <c r="CA166" s="153"/>
      <c r="CB166" s="1"/>
    </row>
    <row r="167" spans="21:80">
      <c r="U167" s="46"/>
      <c r="Y167" s="32"/>
      <c r="Z167" s="32"/>
      <c r="AA167" s="32"/>
      <c r="AB167" s="32"/>
      <c r="AC167" s="32"/>
      <c r="AD167" s="33"/>
      <c r="AE167" s="33"/>
      <c r="AF167" s="33"/>
      <c r="AG167" s="33"/>
      <c r="BI167" s="1"/>
      <c r="BJ167" s="146" t="s">
        <v>298</v>
      </c>
      <c r="BK167" s="11">
        <v>99.66</v>
      </c>
      <c r="BL167" s="11">
        <v>4</v>
      </c>
      <c r="BM167" s="11"/>
      <c r="BN167" s="11">
        <v>33.630000000000003</v>
      </c>
      <c r="BO167" s="11">
        <v>0.06</v>
      </c>
      <c r="BP167" s="28">
        <v>0.05</v>
      </c>
      <c r="BQ167" s="28"/>
      <c r="BR167" s="28"/>
      <c r="BS167" s="28"/>
      <c r="BT167" s="28">
        <v>94.45</v>
      </c>
      <c r="BU167" s="22">
        <v>80</v>
      </c>
      <c r="BV167" s="28">
        <v>0</v>
      </c>
      <c r="BW167" s="23">
        <v>1</v>
      </c>
      <c r="BX167" s="28"/>
      <c r="BY167" s="153">
        <v>0.22</v>
      </c>
      <c r="BZ167" s="151"/>
      <c r="CA167" s="153"/>
      <c r="CB167" s="1"/>
    </row>
    <row r="168" spans="21:80">
      <c r="U168" s="46"/>
      <c r="Y168" s="32"/>
      <c r="Z168" s="32"/>
      <c r="AA168" s="32"/>
      <c r="AB168" s="32"/>
      <c r="AC168" s="32"/>
      <c r="AD168" s="33"/>
      <c r="AE168" s="33"/>
      <c r="AF168" s="33"/>
      <c r="AG168" s="33"/>
      <c r="BI168" s="1"/>
      <c r="BJ168" s="146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22"/>
      <c r="BV168" s="11"/>
      <c r="BW168" s="11"/>
      <c r="BX168" s="11"/>
      <c r="BY168" s="153"/>
      <c r="BZ168" s="152"/>
      <c r="CA168" s="153"/>
      <c r="CB168" s="1"/>
    </row>
    <row r="169" spans="21:80">
      <c r="U169" s="46"/>
      <c r="Y169" s="32"/>
      <c r="Z169" s="32"/>
      <c r="AA169" s="32"/>
      <c r="AB169" s="32"/>
      <c r="AC169" s="32"/>
      <c r="AD169" s="33"/>
      <c r="AE169" s="33"/>
      <c r="AF169" s="33"/>
      <c r="AG169" s="33"/>
      <c r="BI169" s="1"/>
      <c r="BJ169" s="146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22"/>
      <c r="BV169" s="11"/>
      <c r="BW169" s="11"/>
      <c r="BX169" s="11"/>
      <c r="BY169" s="153"/>
      <c r="BZ169" s="152"/>
      <c r="CA169" s="153"/>
      <c r="CB169" s="1"/>
    </row>
    <row r="170" spans="21:80">
      <c r="U170" s="46"/>
      <c r="Y170" s="32"/>
      <c r="Z170" s="32"/>
      <c r="AA170" s="32"/>
      <c r="AB170" s="32"/>
      <c r="AC170" s="32"/>
      <c r="AD170" s="33"/>
      <c r="AE170" s="33"/>
      <c r="AF170" s="33"/>
      <c r="AG170" s="33"/>
      <c r="BI170" s="1"/>
      <c r="BJ170" s="146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22"/>
      <c r="BV170" s="11"/>
      <c r="BW170" s="11"/>
      <c r="BX170" s="11"/>
      <c r="BY170" s="153"/>
      <c r="BZ170" s="152"/>
      <c r="CA170" s="153"/>
      <c r="CB170" s="1"/>
    </row>
    <row r="171" spans="21:80">
      <c r="U171" s="46"/>
      <c r="Y171" s="32"/>
      <c r="Z171" s="32"/>
      <c r="AA171" s="32"/>
      <c r="AB171" s="32"/>
      <c r="AC171" s="32"/>
      <c r="AD171" s="33"/>
      <c r="AE171" s="33"/>
      <c r="AF171" s="33"/>
      <c r="AG171" s="33"/>
      <c r="BI171" s="1"/>
      <c r="BJ171" s="146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22"/>
      <c r="BV171" s="11"/>
      <c r="BW171" s="11"/>
      <c r="BX171" s="11"/>
      <c r="BY171" s="153"/>
      <c r="BZ171" s="152"/>
      <c r="CA171" s="153"/>
      <c r="CB171" s="1"/>
    </row>
    <row r="172" spans="21:80">
      <c r="U172" s="46"/>
      <c r="Y172" s="32"/>
      <c r="Z172" s="32"/>
      <c r="AA172" s="32"/>
      <c r="AB172" s="32"/>
      <c r="AC172" s="32"/>
      <c r="AD172" s="33"/>
      <c r="AE172" s="33"/>
      <c r="AF172" s="33"/>
      <c r="AG172" s="33"/>
      <c r="BI172" s="1"/>
      <c r="BJ172" s="146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22"/>
      <c r="BV172" s="11"/>
      <c r="BW172" s="11"/>
      <c r="BX172" s="11"/>
      <c r="BY172" s="153"/>
      <c r="BZ172" s="152"/>
      <c r="CA172" s="153"/>
      <c r="CB172" s="1"/>
    </row>
    <row r="173" spans="21:80">
      <c r="U173" s="46"/>
      <c r="Y173" s="32"/>
      <c r="Z173" s="32"/>
      <c r="AA173" s="32"/>
      <c r="AB173" s="32"/>
      <c r="AC173" s="32"/>
      <c r="AD173" s="33"/>
      <c r="AE173" s="33"/>
      <c r="AF173" s="33"/>
      <c r="AG173" s="33"/>
      <c r="BI173" s="1"/>
      <c r="BJ173" s="146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22"/>
      <c r="BV173" s="11"/>
      <c r="BW173" s="11"/>
      <c r="BX173" s="11"/>
      <c r="BY173" s="153"/>
      <c r="BZ173" s="152"/>
      <c r="CA173" s="153"/>
      <c r="CB173" s="1"/>
    </row>
    <row r="174" spans="21:80">
      <c r="U174" s="46"/>
      <c r="Y174" s="32"/>
      <c r="Z174" s="32"/>
      <c r="AA174" s="32"/>
      <c r="AB174" s="32"/>
      <c r="AC174" s="32"/>
      <c r="AD174" s="33"/>
      <c r="AE174" s="33"/>
      <c r="AF174" s="33"/>
      <c r="AG174" s="33"/>
      <c r="BI174" s="1"/>
      <c r="BJ174" s="146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22"/>
      <c r="BV174" s="11"/>
      <c r="BW174" s="11"/>
      <c r="BX174" s="11"/>
      <c r="BY174" s="153"/>
      <c r="BZ174" s="152"/>
      <c r="CA174" s="153"/>
      <c r="CB174" s="1"/>
    </row>
    <row r="175" spans="21:80">
      <c r="U175" s="46"/>
      <c r="Y175" s="32"/>
      <c r="Z175" s="32"/>
      <c r="AA175" s="32"/>
      <c r="AB175" s="32"/>
      <c r="AC175" s="32"/>
      <c r="AD175" s="33"/>
      <c r="AE175" s="33"/>
      <c r="AF175" s="33"/>
      <c r="AG175" s="33"/>
      <c r="BI175" s="1"/>
      <c r="BJ175" s="146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22"/>
      <c r="BV175" s="11"/>
      <c r="BW175" s="11"/>
      <c r="BX175" s="11"/>
      <c r="BY175" s="153"/>
      <c r="BZ175" s="152"/>
      <c r="CA175" s="153"/>
      <c r="CB175" s="1"/>
    </row>
    <row r="176" spans="21:80">
      <c r="U176" s="46"/>
      <c r="Y176" s="32"/>
      <c r="Z176" s="32"/>
      <c r="AA176" s="32"/>
      <c r="AB176" s="32"/>
      <c r="AC176" s="32"/>
      <c r="AD176" s="33"/>
      <c r="AE176" s="33"/>
      <c r="AF176" s="33"/>
      <c r="AG176" s="33"/>
      <c r="BI176" s="1"/>
      <c r="BJ176" s="146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22"/>
      <c r="BV176" s="11"/>
      <c r="BW176" s="11"/>
      <c r="BX176" s="11"/>
      <c r="BY176" s="153"/>
      <c r="BZ176" s="152"/>
      <c r="CA176" s="153"/>
      <c r="CB176" s="1"/>
    </row>
    <row r="177" spans="21:80">
      <c r="U177" s="46"/>
      <c r="Y177" s="32"/>
      <c r="Z177" s="32"/>
      <c r="AA177" s="32"/>
      <c r="AB177" s="32"/>
      <c r="AC177" s="32"/>
      <c r="AD177" s="33"/>
      <c r="AE177" s="33"/>
      <c r="AF177" s="33"/>
      <c r="AG177" s="33"/>
      <c r="BI177" s="1"/>
      <c r="BJ177" s="146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22"/>
      <c r="BV177" s="11"/>
      <c r="BW177" s="11"/>
      <c r="BX177" s="11"/>
      <c r="BY177" s="153"/>
      <c r="BZ177" s="152"/>
      <c r="CA177" s="153"/>
      <c r="CB177" s="1"/>
    </row>
    <row r="178" spans="21:80">
      <c r="U178" s="46"/>
      <c r="Y178" s="32"/>
      <c r="Z178" s="32"/>
      <c r="AA178" s="32"/>
      <c r="AB178" s="32"/>
      <c r="AC178" s="32"/>
      <c r="AD178" s="33"/>
      <c r="AE178" s="33"/>
      <c r="AF178" s="33"/>
      <c r="AG178" s="33"/>
      <c r="BI178" s="1"/>
      <c r="BJ178" s="146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22"/>
      <c r="BV178" s="11"/>
      <c r="BW178" s="11"/>
      <c r="BX178" s="11"/>
      <c r="BY178" s="153"/>
      <c r="BZ178" s="152"/>
      <c r="CA178" s="153"/>
      <c r="CB178" s="1"/>
    </row>
    <row r="179" spans="21:80">
      <c r="U179" s="46"/>
      <c r="Y179" s="32"/>
      <c r="Z179" s="32"/>
      <c r="AA179" s="32"/>
      <c r="AB179" s="32"/>
      <c r="AC179" s="32"/>
      <c r="AD179" s="33"/>
      <c r="AE179" s="33"/>
      <c r="AF179" s="33"/>
      <c r="AG179" s="33"/>
      <c r="BI179" s="1"/>
      <c r="BJ179" s="146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22"/>
      <c r="BV179" s="11"/>
      <c r="BW179" s="11"/>
      <c r="BX179" s="11"/>
      <c r="BY179" s="153"/>
      <c r="BZ179" s="152"/>
      <c r="CA179" s="153"/>
      <c r="CB179" s="1"/>
    </row>
    <row r="180" spans="21:80">
      <c r="U180" s="46"/>
      <c r="Y180" s="32"/>
      <c r="Z180" s="32"/>
      <c r="AA180" s="32"/>
      <c r="AB180" s="32"/>
      <c r="AC180" s="32"/>
      <c r="AD180" s="33"/>
      <c r="AE180" s="33"/>
      <c r="AF180" s="33"/>
      <c r="AG180" s="33"/>
      <c r="BI180" s="1"/>
      <c r="BJ180" s="146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22"/>
      <c r="BV180" s="11"/>
      <c r="BW180" s="11"/>
      <c r="BX180" s="11"/>
      <c r="BY180" s="153"/>
      <c r="BZ180" s="152"/>
      <c r="CA180" s="153"/>
      <c r="CB180" s="1"/>
    </row>
    <row r="181" spans="21:80">
      <c r="U181" s="46"/>
      <c r="Y181" s="32"/>
      <c r="Z181" s="32"/>
      <c r="AA181" s="32"/>
      <c r="AB181" s="32"/>
      <c r="AC181" s="32"/>
      <c r="AD181" s="33"/>
      <c r="AE181" s="33"/>
      <c r="AF181" s="33"/>
      <c r="AG181" s="33"/>
      <c r="BI181" s="1"/>
      <c r="BJ181" s="146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22"/>
      <c r="BV181" s="11"/>
      <c r="BW181" s="11"/>
      <c r="BX181" s="11"/>
      <c r="BY181" s="153"/>
      <c r="BZ181" s="152"/>
      <c r="CA181" s="153"/>
      <c r="CB181" s="1"/>
    </row>
    <row r="182" spans="21:80">
      <c r="U182" s="46"/>
      <c r="Y182" s="32"/>
      <c r="Z182" s="32"/>
      <c r="AA182" s="32"/>
      <c r="AB182" s="32"/>
      <c r="AC182" s="32"/>
      <c r="AD182" s="33"/>
      <c r="AE182" s="33"/>
      <c r="AF182" s="33"/>
      <c r="AG182" s="33"/>
      <c r="BI182" s="1"/>
      <c r="BJ182" s="146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22"/>
      <c r="BV182" s="11"/>
      <c r="BW182" s="11"/>
      <c r="BX182" s="11"/>
      <c r="BY182" s="153"/>
      <c r="BZ182" s="152"/>
      <c r="CA182" s="153"/>
      <c r="CB182" s="1"/>
    </row>
    <row r="183" spans="21:80">
      <c r="U183" s="46"/>
      <c r="Y183" s="32"/>
      <c r="Z183" s="32"/>
      <c r="AA183" s="32"/>
      <c r="AB183" s="32"/>
      <c r="AC183" s="32"/>
      <c r="AD183" s="33"/>
      <c r="AE183" s="33"/>
      <c r="AF183" s="33"/>
      <c r="AG183" s="33"/>
      <c r="BI183" s="1"/>
      <c r="BJ183" s="146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22"/>
      <c r="BV183" s="11"/>
      <c r="BW183" s="11"/>
      <c r="BX183" s="11"/>
      <c r="BY183" s="153"/>
      <c r="BZ183" s="152"/>
      <c r="CA183" s="153"/>
      <c r="CB183" s="1"/>
    </row>
    <row r="184" spans="21:80">
      <c r="U184" s="46"/>
      <c r="Y184" s="32"/>
      <c r="Z184" s="32"/>
      <c r="AA184" s="32"/>
      <c r="AB184" s="32"/>
      <c r="AC184" s="32"/>
      <c r="AD184" s="33"/>
      <c r="AE184" s="33"/>
      <c r="AF184" s="33"/>
      <c r="AG184" s="33"/>
      <c r="BI184" s="1"/>
      <c r="BJ184" s="146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22"/>
      <c r="BV184" s="11"/>
      <c r="BW184" s="11"/>
      <c r="BX184" s="11"/>
      <c r="BY184" s="153"/>
      <c r="BZ184" s="152"/>
      <c r="CA184" s="153"/>
      <c r="CB184" s="1"/>
    </row>
    <row r="185" spans="21:80">
      <c r="U185" s="46"/>
      <c r="Y185" s="32"/>
      <c r="Z185" s="32"/>
      <c r="AA185" s="32"/>
      <c r="AB185" s="32"/>
      <c r="AC185" s="32"/>
      <c r="AD185" s="33"/>
      <c r="AE185" s="33"/>
      <c r="AF185" s="33"/>
      <c r="AG185" s="33"/>
      <c r="BI185" s="1"/>
      <c r="BJ185" s="146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22"/>
      <c r="BV185" s="11"/>
      <c r="BW185" s="11"/>
      <c r="BX185" s="11"/>
      <c r="BY185" s="153"/>
      <c r="BZ185" s="152"/>
      <c r="CA185" s="153"/>
      <c r="CB185" s="1"/>
    </row>
    <row r="186" spans="21:80">
      <c r="U186" s="46"/>
      <c r="Y186" s="32"/>
      <c r="Z186" s="32"/>
      <c r="AA186" s="32"/>
      <c r="AB186" s="32"/>
      <c r="AC186" s="32"/>
      <c r="AD186" s="33"/>
      <c r="AE186" s="33"/>
      <c r="AF186" s="33"/>
      <c r="AG186" s="33"/>
      <c r="BI186" s="1"/>
      <c r="BJ186" s="146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22"/>
      <c r="BV186" s="11"/>
      <c r="BW186" s="11"/>
      <c r="BX186" s="11"/>
      <c r="BY186" s="153"/>
      <c r="BZ186" s="152"/>
      <c r="CA186" s="153"/>
      <c r="CB186" s="1"/>
    </row>
    <row r="187" spans="21:80">
      <c r="U187" s="46"/>
      <c r="Y187" s="32"/>
      <c r="Z187" s="32"/>
      <c r="AA187" s="32"/>
      <c r="AB187" s="32"/>
      <c r="AC187" s="32"/>
      <c r="AD187" s="33"/>
      <c r="AE187" s="33"/>
      <c r="AF187" s="33"/>
      <c r="AG187" s="33"/>
      <c r="BI187" s="1"/>
      <c r="BJ187" s="146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22"/>
      <c r="BV187" s="11"/>
      <c r="BW187" s="11"/>
      <c r="BX187" s="11"/>
      <c r="BY187" s="153"/>
      <c r="BZ187" s="152"/>
      <c r="CA187" s="153"/>
      <c r="CB187" s="1"/>
    </row>
    <row r="188" spans="21:80">
      <c r="U188" s="46"/>
      <c r="Y188" s="32"/>
      <c r="Z188" s="32"/>
      <c r="AA188" s="32"/>
      <c r="AB188" s="32"/>
      <c r="AC188" s="32"/>
      <c r="AD188" s="33"/>
      <c r="AE188" s="33"/>
      <c r="AF188" s="33"/>
      <c r="AG188" s="33"/>
      <c r="BI188" s="1"/>
      <c r="BJ188" s="146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22"/>
      <c r="BV188" s="11"/>
      <c r="BW188" s="11"/>
      <c r="BX188" s="11"/>
      <c r="BY188" s="153"/>
      <c r="BZ188" s="152"/>
      <c r="CA188" s="153"/>
      <c r="CB188" s="1"/>
    </row>
    <row r="189" spans="21:80">
      <c r="U189" s="46"/>
      <c r="Y189" s="32"/>
      <c r="Z189" s="32"/>
      <c r="AA189" s="32"/>
      <c r="AB189" s="32"/>
      <c r="AC189" s="32"/>
      <c r="AD189" s="33"/>
      <c r="AE189" s="33"/>
      <c r="AF189" s="33"/>
      <c r="AG189" s="33"/>
      <c r="BI189" s="1"/>
      <c r="BJ189" s="146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22"/>
      <c r="BV189" s="11"/>
      <c r="BW189" s="11"/>
      <c r="BX189" s="11"/>
      <c r="BY189" s="153"/>
      <c r="BZ189" s="152"/>
      <c r="CA189" s="153"/>
      <c r="CB189" s="1"/>
    </row>
    <row r="190" spans="21:80">
      <c r="U190" s="46"/>
      <c r="Y190" s="32"/>
      <c r="Z190" s="32"/>
      <c r="AA190" s="32"/>
      <c r="AB190" s="32"/>
      <c r="AC190" s="32"/>
      <c r="AD190" s="33"/>
      <c r="AE190" s="33"/>
      <c r="AF190" s="33"/>
      <c r="AG190" s="33"/>
      <c r="BI190" s="1"/>
      <c r="BJ190" s="146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22"/>
      <c r="BV190" s="11"/>
      <c r="BW190" s="11"/>
      <c r="BX190" s="11"/>
      <c r="BY190" s="153"/>
      <c r="BZ190" s="152"/>
      <c r="CA190" s="153"/>
      <c r="CB190" s="1"/>
    </row>
    <row r="191" spans="21:80">
      <c r="U191" s="46"/>
      <c r="Y191" s="32"/>
      <c r="Z191" s="32"/>
      <c r="AA191" s="32"/>
      <c r="AB191" s="32"/>
      <c r="AC191" s="32"/>
      <c r="AD191" s="33"/>
      <c r="AE191" s="33"/>
      <c r="AF191" s="33"/>
      <c r="AG191" s="33"/>
      <c r="BI191" s="1"/>
      <c r="BJ191" s="146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22"/>
      <c r="BV191" s="11"/>
      <c r="BW191" s="11"/>
      <c r="BX191" s="11"/>
      <c r="BY191" s="153"/>
      <c r="BZ191" s="152"/>
      <c r="CA191" s="153"/>
      <c r="CB191" s="1"/>
    </row>
    <row r="192" spans="21:80">
      <c r="U192" s="46"/>
      <c r="Y192" s="32"/>
      <c r="Z192" s="32"/>
      <c r="AA192" s="32"/>
      <c r="AB192" s="32"/>
      <c r="AC192" s="32"/>
      <c r="AD192" s="33"/>
      <c r="AE192" s="33"/>
      <c r="AF192" s="33"/>
      <c r="AG192" s="33"/>
      <c r="BI192" s="1"/>
      <c r="BJ192" s="146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22"/>
      <c r="BV192" s="11"/>
      <c r="BW192" s="11"/>
      <c r="BX192" s="11"/>
      <c r="BY192" s="153"/>
      <c r="BZ192" s="152"/>
      <c r="CA192" s="153"/>
      <c r="CB192" s="1"/>
    </row>
    <row r="193" spans="21:80">
      <c r="U193" s="46"/>
      <c r="Y193" s="32"/>
      <c r="Z193" s="32"/>
      <c r="AA193" s="32"/>
      <c r="AB193" s="32"/>
      <c r="AC193" s="32"/>
      <c r="AD193" s="33"/>
      <c r="AE193" s="33"/>
      <c r="AF193" s="33"/>
      <c r="AG193" s="33"/>
      <c r="BI193" s="1"/>
      <c r="BJ193" s="146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22"/>
      <c r="BV193" s="11"/>
      <c r="BW193" s="11"/>
      <c r="BX193" s="11"/>
      <c r="BY193" s="153"/>
      <c r="BZ193" s="152"/>
      <c r="CA193" s="153"/>
      <c r="CB193" s="1"/>
    </row>
    <row r="194" spans="21:80">
      <c r="U194" s="46"/>
      <c r="Y194" s="32"/>
      <c r="Z194" s="32"/>
      <c r="AA194" s="32"/>
      <c r="AB194" s="32"/>
      <c r="AC194" s="32"/>
      <c r="AD194" s="33"/>
      <c r="AE194" s="33"/>
      <c r="AF194" s="33"/>
      <c r="AG194" s="33"/>
      <c r="BI194" s="1"/>
      <c r="BJ194" s="146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22"/>
      <c r="BV194" s="11"/>
      <c r="BW194" s="11"/>
      <c r="BX194" s="11"/>
      <c r="BY194" s="153"/>
      <c r="BZ194" s="152"/>
      <c r="CA194" s="153"/>
      <c r="CB194" s="1"/>
    </row>
    <row r="195" spans="21:80">
      <c r="U195" s="46"/>
      <c r="Y195" s="32"/>
      <c r="Z195" s="32"/>
      <c r="AA195" s="32"/>
      <c r="AB195" s="32"/>
      <c r="AC195" s="32"/>
      <c r="AD195" s="33"/>
      <c r="AE195" s="33"/>
      <c r="AF195" s="33"/>
      <c r="AG195" s="33"/>
      <c r="BI195" s="1"/>
      <c r="BJ195" s="146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22"/>
      <c r="BV195" s="11"/>
      <c r="BW195" s="11"/>
      <c r="BX195" s="11"/>
      <c r="BY195" s="153"/>
      <c r="BZ195" s="152"/>
      <c r="CA195" s="153"/>
      <c r="CB195" s="1"/>
    </row>
    <row r="196" spans="21:80">
      <c r="U196" s="46"/>
      <c r="Y196" s="32"/>
      <c r="Z196" s="32"/>
      <c r="AA196" s="32"/>
      <c r="AB196" s="32"/>
      <c r="AC196" s="32"/>
      <c r="AD196" s="33"/>
      <c r="AE196" s="33"/>
      <c r="AF196" s="33"/>
      <c r="AG196" s="33"/>
      <c r="BI196" s="1"/>
      <c r="BJ196" s="146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22"/>
      <c r="BV196" s="11"/>
      <c r="BW196" s="11"/>
      <c r="BX196" s="11"/>
      <c r="BY196" s="153"/>
      <c r="BZ196" s="152"/>
      <c r="CA196" s="153"/>
      <c r="CB196" s="1"/>
    </row>
    <row r="197" spans="21:80">
      <c r="U197" s="46"/>
      <c r="Y197" s="32"/>
      <c r="Z197" s="32"/>
      <c r="AA197" s="32"/>
      <c r="AB197" s="32"/>
      <c r="AC197" s="32"/>
      <c r="AD197" s="33"/>
      <c r="AE197" s="33"/>
      <c r="AF197" s="33"/>
      <c r="AG197" s="33"/>
      <c r="BI197" s="1"/>
      <c r="BJ197" s="146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22"/>
      <c r="BV197" s="11"/>
      <c r="BW197" s="11"/>
      <c r="BX197" s="11"/>
      <c r="BY197" s="153"/>
      <c r="BZ197" s="152"/>
      <c r="CA197" s="153"/>
      <c r="CB197" s="1"/>
    </row>
    <row r="198" spans="21:80">
      <c r="U198" s="46"/>
      <c r="Y198" s="32"/>
      <c r="Z198" s="32"/>
      <c r="AA198" s="32"/>
      <c r="AB198" s="32"/>
      <c r="AC198" s="32"/>
      <c r="AD198" s="33"/>
      <c r="AE198" s="33"/>
      <c r="AF198" s="33"/>
      <c r="AG198" s="33"/>
      <c r="BI198" s="1"/>
      <c r="BJ198" s="146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22"/>
      <c r="BV198" s="11"/>
      <c r="BW198" s="11"/>
      <c r="BX198" s="11"/>
      <c r="BY198" s="153"/>
      <c r="BZ198" s="152"/>
      <c r="CA198" s="153"/>
      <c r="CB198" s="1"/>
    </row>
    <row r="199" spans="21:80">
      <c r="U199" s="46"/>
      <c r="Y199" s="32"/>
      <c r="Z199" s="32"/>
      <c r="AA199" s="32"/>
      <c r="AB199" s="32"/>
      <c r="AC199" s="32"/>
      <c r="AD199" s="33"/>
      <c r="AE199" s="33"/>
      <c r="AF199" s="33"/>
      <c r="AG199" s="33"/>
      <c r="BI199" s="1"/>
      <c r="BJ199" s="146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22"/>
      <c r="BV199" s="11"/>
      <c r="BW199" s="11"/>
      <c r="BX199" s="11"/>
      <c r="BY199" s="153"/>
      <c r="BZ199" s="152"/>
      <c r="CA199" s="153"/>
      <c r="CB199" s="1"/>
    </row>
    <row r="200" spans="21:80">
      <c r="U200" s="46"/>
      <c r="Y200" s="32"/>
      <c r="Z200" s="32"/>
      <c r="AA200" s="32"/>
      <c r="AB200" s="32"/>
      <c r="AC200" s="32"/>
      <c r="AD200" s="33"/>
      <c r="AE200" s="33"/>
      <c r="AF200" s="33"/>
      <c r="AG200" s="33"/>
      <c r="BI200" s="1"/>
      <c r="BJ200" s="146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22"/>
      <c r="BV200" s="11"/>
      <c r="BW200" s="11"/>
      <c r="BX200" s="11"/>
      <c r="BY200" s="153"/>
      <c r="BZ200" s="152"/>
      <c r="CA200" s="153"/>
      <c r="CB200" s="1"/>
    </row>
    <row r="201" spans="21:80">
      <c r="U201" s="46"/>
      <c r="Y201" s="32"/>
      <c r="Z201" s="32"/>
      <c r="AA201" s="32"/>
      <c r="AB201" s="32"/>
      <c r="AC201" s="32"/>
      <c r="AD201" s="33"/>
      <c r="AE201" s="33"/>
      <c r="AF201" s="33"/>
      <c r="AG201" s="33"/>
      <c r="BI201" s="1"/>
      <c r="BJ201" s="146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22"/>
      <c r="BV201" s="11"/>
      <c r="BW201" s="11"/>
      <c r="BX201" s="11"/>
      <c r="BY201" s="153"/>
      <c r="BZ201" s="152"/>
      <c r="CA201" s="153"/>
      <c r="CB201" s="1"/>
    </row>
    <row r="202" spans="21:80">
      <c r="U202" s="46"/>
      <c r="Y202" s="32"/>
      <c r="Z202" s="32"/>
      <c r="AA202" s="32"/>
      <c r="AB202" s="32"/>
      <c r="AC202" s="32"/>
      <c r="AD202" s="33"/>
      <c r="AE202" s="33"/>
      <c r="AF202" s="33"/>
      <c r="AG202" s="33"/>
      <c r="BI202" s="1"/>
      <c r="BJ202" s="146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22"/>
      <c r="BV202" s="11"/>
      <c r="BW202" s="11"/>
      <c r="BX202" s="11"/>
      <c r="BY202" s="153"/>
      <c r="BZ202" s="152"/>
      <c r="CA202" s="153"/>
      <c r="CB202" s="1"/>
    </row>
    <row r="203" spans="21:80">
      <c r="U203" s="46"/>
      <c r="Y203" s="32"/>
      <c r="Z203" s="32"/>
      <c r="AA203" s="32"/>
      <c r="AB203" s="32"/>
      <c r="AC203" s="32"/>
      <c r="AD203" s="33"/>
      <c r="AE203" s="33"/>
      <c r="AF203" s="33"/>
      <c r="AG203" s="33"/>
      <c r="BI203" s="1"/>
      <c r="BJ203" s="146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22"/>
      <c r="BV203" s="11"/>
      <c r="BW203" s="11"/>
      <c r="BX203" s="11"/>
      <c r="BY203" s="153"/>
      <c r="BZ203" s="152"/>
      <c r="CA203" s="153"/>
      <c r="CB203" s="1"/>
    </row>
    <row r="204" spans="21:80">
      <c r="U204" s="46"/>
      <c r="Y204" s="32"/>
      <c r="Z204" s="32"/>
      <c r="AA204" s="32"/>
      <c r="AB204" s="32"/>
      <c r="AC204" s="32"/>
      <c r="AD204" s="33"/>
      <c r="AE204" s="33"/>
      <c r="AF204" s="33"/>
      <c r="AG204" s="33"/>
      <c r="BI204" s="1"/>
      <c r="BJ204" s="146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22"/>
      <c r="BV204" s="11"/>
      <c r="BW204" s="11"/>
      <c r="BX204" s="11"/>
      <c r="BY204" s="153"/>
      <c r="BZ204" s="152"/>
      <c r="CA204" s="153"/>
      <c r="CB204" s="1"/>
    </row>
    <row r="205" spans="21:80">
      <c r="U205" s="46"/>
      <c r="Y205" s="32"/>
      <c r="Z205" s="32"/>
      <c r="AA205" s="32"/>
      <c r="AB205" s="32"/>
      <c r="AC205" s="32"/>
      <c r="AD205" s="33"/>
      <c r="AE205" s="33"/>
      <c r="AF205" s="33"/>
      <c r="AG205" s="33"/>
      <c r="BI205" s="1"/>
      <c r="BJ205" s="146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22"/>
      <c r="BV205" s="11"/>
      <c r="BW205" s="11"/>
      <c r="BX205" s="11"/>
      <c r="BY205" s="153"/>
      <c r="BZ205" s="152"/>
      <c r="CA205" s="153"/>
      <c r="CB205" s="1"/>
    </row>
    <row r="206" spans="21:80">
      <c r="U206" s="46"/>
      <c r="Y206" s="32"/>
      <c r="Z206" s="32"/>
      <c r="AA206" s="32"/>
      <c r="AB206" s="32"/>
      <c r="AC206" s="32"/>
      <c r="AD206" s="33"/>
      <c r="AE206" s="33"/>
      <c r="AF206" s="33"/>
      <c r="AG206" s="33"/>
      <c r="BI206" s="1"/>
      <c r="BJ206" s="146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22"/>
      <c r="BV206" s="11"/>
      <c r="BW206" s="11"/>
      <c r="BX206" s="11"/>
      <c r="BY206" s="153"/>
      <c r="BZ206" s="152"/>
      <c r="CA206" s="153"/>
      <c r="CB206" s="1"/>
    </row>
    <row r="207" spans="21:80">
      <c r="U207" s="46"/>
      <c r="Y207" s="32"/>
      <c r="Z207" s="32"/>
      <c r="AA207" s="32"/>
      <c r="AB207" s="32"/>
      <c r="AC207" s="32"/>
      <c r="AD207" s="33"/>
      <c r="AE207" s="33"/>
      <c r="AF207" s="33"/>
      <c r="AG207" s="33"/>
      <c r="BI207" s="1"/>
      <c r="BJ207" s="146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22"/>
      <c r="BV207" s="11"/>
      <c r="BW207" s="11"/>
      <c r="BX207" s="11"/>
      <c r="BY207" s="153"/>
      <c r="BZ207" s="152"/>
      <c r="CA207" s="153"/>
      <c r="CB207" s="1"/>
    </row>
    <row r="208" spans="21:80">
      <c r="U208" s="46"/>
      <c r="Y208" s="32"/>
      <c r="Z208" s="32"/>
      <c r="AA208" s="32"/>
      <c r="AB208" s="32"/>
      <c r="AC208" s="32"/>
      <c r="AD208" s="33"/>
      <c r="AE208" s="33"/>
      <c r="AF208" s="33"/>
      <c r="AG208" s="33"/>
      <c r="BI208" s="1"/>
      <c r="BJ208" s="146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22"/>
      <c r="BV208" s="11"/>
      <c r="BW208" s="11"/>
      <c r="BX208" s="11"/>
      <c r="BY208" s="153"/>
      <c r="BZ208" s="152"/>
      <c r="CA208" s="153"/>
      <c r="CB208" s="1"/>
    </row>
    <row r="209" spans="21:80">
      <c r="U209" s="46"/>
      <c r="Y209" s="32"/>
      <c r="Z209" s="32"/>
      <c r="AA209" s="32"/>
      <c r="AB209" s="32"/>
      <c r="AC209" s="32"/>
      <c r="AD209" s="33"/>
      <c r="AE209" s="33"/>
      <c r="AF209" s="33"/>
      <c r="AG209" s="33"/>
      <c r="BI209" s="1"/>
      <c r="BJ209" s="146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22"/>
      <c r="BV209" s="11"/>
      <c r="BW209" s="11"/>
      <c r="BX209" s="11"/>
      <c r="BY209" s="153"/>
      <c r="BZ209" s="152"/>
      <c r="CA209" s="153"/>
      <c r="CB209" s="1"/>
    </row>
    <row r="210" spans="21:80">
      <c r="U210" s="46"/>
      <c r="Y210" s="32"/>
      <c r="Z210" s="32"/>
      <c r="AA210" s="32"/>
      <c r="AB210" s="32"/>
      <c r="AC210" s="32"/>
      <c r="AD210" s="33"/>
      <c r="AE210" s="33"/>
      <c r="AF210" s="33"/>
      <c r="AG210" s="33"/>
      <c r="BI210" s="1"/>
      <c r="BJ210" s="146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22"/>
      <c r="BV210" s="11"/>
      <c r="BW210" s="11"/>
      <c r="BX210" s="11"/>
      <c r="BY210" s="153"/>
      <c r="BZ210" s="152"/>
      <c r="CA210" s="153"/>
      <c r="CB210" s="1"/>
    </row>
    <row r="211" spans="21:80">
      <c r="U211" s="46"/>
      <c r="Y211" s="32"/>
      <c r="Z211" s="32"/>
      <c r="AA211" s="32"/>
      <c r="AB211" s="32"/>
      <c r="AC211" s="32"/>
      <c r="AD211" s="33"/>
      <c r="AE211" s="33"/>
      <c r="AF211" s="33"/>
      <c r="AG211" s="33"/>
      <c r="BI211" s="1"/>
      <c r="BJ211" s="146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22"/>
      <c r="BV211" s="11"/>
      <c r="BW211" s="11"/>
      <c r="BX211" s="11"/>
      <c r="BY211" s="153"/>
      <c r="BZ211" s="152"/>
      <c r="CA211" s="153"/>
      <c r="CB211" s="1"/>
    </row>
    <row r="212" spans="21:80">
      <c r="U212" s="46"/>
      <c r="Y212" s="32"/>
      <c r="Z212" s="32"/>
      <c r="AA212" s="32"/>
      <c r="AB212" s="32"/>
      <c r="AC212" s="32"/>
      <c r="AD212" s="33"/>
      <c r="AE212" s="33"/>
      <c r="AF212" s="33"/>
      <c r="AG212" s="33"/>
      <c r="BI212" s="1"/>
      <c r="BJ212" s="146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22"/>
      <c r="BV212" s="11"/>
      <c r="BW212" s="11"/>
      <c r="BX212" s="11"/>
      <c r="BY212" s="153"/>
      <c r="BZ212" s="152"/>
      <c r="CA212" s="153"/>
      <c r="CB212" s="1"/>
    </row>
    <row r="213" spans="21:80">
      <c r="U213" s="46"/>
      <c r="Y213" s="32"/>
      <c r="Z213" s="32"/>
      <c r="AA213" s="32"/>
      <c r="AB213" s="32"/>
      <c r="AC213" s="32"/>
      <c r="AD213" s="33"/>
      <c r="AE213" s="33"/>
      <c r="AF213" s="33"/>
      <c r="AG213" s="33"/>
      <c r="BI213" s="1"/>
      <c r="BJ213" s="146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22"/>
      <c r="BV213" s="11"/>
      <c r="BW213" s="11"/>
      <c r="BX213" s="11"/>
      <c r="BY213" s="153"/>
      <c r="BZ213" s="152"/>
      <c r="CA213" s="153"/>
      <c r="CB213" s="1"/>
    </row>
    <row r="214" spans="21:80">
      <c r="U214" s="46"/>
      <c r="Y214" s="32"/>
      <c r="Z214" s="32"/>
      <c r="AA214" s="32"/>
      <c r="AB214" s="32"/>
      <c r="AC214" s="32"/>
      <c r="AD214" s="33"/>
      <c r="AE214" s="33"/>
      <c r="AF214" s="33"/>
      <c r="AG214" s="33"/>
      <c r="BI214" s="1"/>
      <c r="BJ214" s="146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22"/>
      <c r="BV214" s="11"/>
      <c r="BW214" s="11"/>
      <c r="BX214" s="11"/>
      <c r="BY214" s="153"/>
      <c r="BZ214" s="152"/>
      <c r="CA214" s="153"/>
      <c r="CB214" s="1"/>
    </row>
    <row r="215" spans="21:80">
      <c r="U215" s="46"/>
      <c r="Y215" s="32"/>
      <c r="Z215" s="32"/>
      <c r="AA215" s="32"/>
      <c r="AB215" s="32"/>
      <c r="AC215" s="32"/>
      <c r="AD215" s="33"/>
      <c r="AE215" s="33"/>
      <c r="AF215" s="33"/>
      <c r="AG215" s="33"/>
      <c r="BI215" s="1"/>
      <c r="BJ215" s="146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22"/>
      <c r="BV215" s="11"/>
      <c r="BW215" s="11"/>
      <c r="BX215" s="11"/>
      <c r="BY215" s="153"/>
      <c r="BZ215" s="152"/>
      <c r="CA215" s="153"/>
      <c r="CB215" s="1"/>
    </row>
    <row r="216" spans="21:80">
      <c r="U216" s="46"/>
      <c r="Y216" s="32"/>
      <c r="Z216" s="32"/>
      <c r="AA216" s="32"/>
      <c r="AB216" s="32"/>
      <c r="AC216" s="32"/>
      <c r="AD216" s="33"/>
      <c r="AE216" s="33"/>
      <c r="AF216" s="33"/>
      <c r="AG216" s="33"/>
      <c r="BI216" s="1"/>
      <c r="BJ216" s="146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22"/>
      <c r="BV216" s="11"/>
      <c r="BW216" s="11"/>
      <c r="BX216" s="11"/>
      <c r="BY216" s="153"/>
      <c r="BZ216" s="152"/>
      <c r="CA216" s="153"/>
      <c r="CB216" s="1"/>
    </row>
    <row r="217" spans="21:80">
      <c r="U217" s="46"/>
      <c r="Y217" s="32"/>
      <c r="Z217" s="32"/>
      <c r="AA217" s="32"/>
      <c r="AB217" s="32"/>
      <c r="AC217" s="32"/>
      <c r="AD217" s="33"/>
      <c r="AE217" s="33"/>
      <c r="AF217" s="33"/>
      <c r="AG217" s="33"/>
      <c r="BI217" s="1"/>
      <c r="BJ217" s="146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22"/>
      <c r="BV217" s="11"/>
      <c r="BW217" s="11"/>
      <c r="BX217" s="11"/>
      <c r="BY217" s="153"/>
      <c r="BZ217" s="152"/>
      <c r="CA217" s="153"/>
      <c r="CB217" s="1"/>
    </row>
    <row r="218" spans="21:80">
      <c r="U218" s="46"/>
      <c r="Y218" s="32"/>
      <c r="Z218" s="32"/>
      <c r="AA218" s="32"/>
      <c r="AB218" s="32"/>
      <c r="AC218" s="32"/>
      <c r="AD218" s="33"/>
      <c r="AE218" s="33"/>
      <c r="AF218" s="33"/>
      <c r="AG218" s="33"/>
      <c r="BI218" s="1"/>
      <c r="BJ218" s="146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22"/>
      <c r="BV218" s="11"/>
      <c r="BW218" s="11"/>
      <c r="BX218" s="11"/>
      <c r="BY218" s="153"/>
      <c r="BZ218" s="152"/>
      <c r="CA218" s="153"/>
      <c r="CB218" s="1"/>
    </row>
    <row r="219" spans="21:80">
      <c r="U219" s="46"/>
      <c r="Y219" s="32"/>
      <c r="Z219" s="32"/>
      <c r="AA219" s="32"/>
      <c r="AB219" s="32"/>
      <c r="AC219" s="32"/>
      <c r="AD219" s="33"/>
      <c r="AE219" s="33"/>
      <c r="AF219" s="33"/>
      <c r="AG219" s="33"/>
      <c r="BI219" s="1"/>
      <c r="BJ219" s="146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22"/>
      <c r="BV219" s="11"/>
      <c r="BW219" s="11"/>
      <c r="BX219" s="11"/>
      <c r="BY219" s="153"/>
      <c r="BZ219" s="152"/>
      <c r="CA219" s="153"/>
      <c r="CB219" s="1"/>
    </row>
    <row r="220" spans="21:80">
      <c r="U220" s="46"/>
      <c r="Y220" s="32"/>
      <c r="Z220" s="32"/>
      <c r="AA220" s="32"/>
      <c r="AB220" s="32"/>
      <c r="AC220" s="32"/>
      <c r="AD220" s="33"/>
      <c r="AE220" s="33"/>
      <c r="AF220" s="33"/>
      <c r="AG220" s="33"/>
      <c r="BI220" s="1"/>
      <c r="BJ220" s="146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22"/>
      <c r="BV220" s="11"/>
      <c r="BW220" s="11"/>
      <c r="BX220" s="11"/>
      <c r="BY220" s="153"/>
      <c r="BZ220" s="152"/>
      <c r="CA220" s="153"/>
      <c r="CB220" s="1"/>
    </row>
    <row r="221" spans="21:80">
      <c r="U221" s="46"/>
      <c r="Y221" s="32"/>
      <c r="Z221" s="32"/>
      <c r="AA221" s="32"/>
      <c r="AB221" s="32"/>
      <c r="AC221" s="32"/>
      <c r="AD221" s="33"/>
      <c r="AE221" s="33"/>
      <c r="AF221" s="33"/>
      <c r="AG221" s="33"/>
      <c r="BI221" s="1"/>
      <c r="BJ221" s="146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22"/>
      <c r="BV221" s="11"/>
      <c r="BW221" s="11"/>
      <c r="BX221" s="11"/>
      <c r="BY221" s="153"/>
      <c r="BZ221" s="152"/>
      <c r="CA221" s="153"/>
      <c r="CB221" s="1"/>
    </row>
    <row r="222" spans="21:80">
      <c r="U222" s="46"/>
      <c r="Y222" s="32"/>
      <c r="Z222" s="32"/>
      <c r="AA222" s="32"/>
      <c r="AB222" s="32"/>
      <c r="AC222" s="32"/>
      <c r="AD222" s="33"/>
      <c r="AE222" s="33"/>
      <c r="AF222" s="33"/>
      <c r="AG222" s="33"/>
      <c r="BI222" s="1"/>
      <c r="BJ222" s="146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22"/>
      <c r="BV222" s="11"/>
      <c r="BW222" s="11"/>
      <c r="BX222" s="11"/>
      <c r="BY222" s="153"/>
      <c r="BZ222" s="152"/>
      <c r="CA222" s="153"/>
      <c r="CB222" s="1"/>
    </row>
    <row r="223" spans="21:80">
      <c r="U223" s="46"/>
      <c r="Y223" s="32"/>
      <c r="Z223" s="32"/>
      <c r="AA223" s="32"/>
      <c r="AB223" s="32"/>
      <c r="AC223" s="32"/>
      <c r="AD223" s="33"/>
      <c r="AE223" s="33"/>
      <c r="AF223" s="33"/>
      <c r="AG223" s="33"/>
      <c r="BI223" s="1"/>
      <c r="BJ223" s="146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22"/>
      <c r="BV223" s="11"/>
      <c r="BW223" s="11"/>
      <c r="BX223" s="11"/>
      <c r="BY223" s="153"/>
      <c r="BZ223" s="152"/>
      <c r="CA223" s="153"/>
      <c r="CB223" s="1"/>
    </row>
    <row r="224" spans="21:80">
      <c r="U224" s="46"/>
      <c r="Y224" s="32"/>
      <c r="Z224" s="32"/>
      <c r="AA224" s="32"/>
      <c r="AB224" s="32"/>
      <c r="AC224" s="32"/>
      <c r="AD224" s="33"/>
      <c r="AE224" s="33"/>
      <c r="AF224" s="33"/>
      <c r="AG224" s="33"/>
      <c r="BI224" s="1"/>
      <c r="BJ224" s="146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22"/>
      <c r="BV224" s="11"/>
      <c r="BW224" s="11"/>
      <c r="BX224" s="11"/>
      <c r="BY224" s="153"/>
      <c r="BZ224" s="152"/>
      <c r="CA224" s="153"/>
      <c r="CB224" s="1"/>
    </row>
    <row r="225" spans="21:80">
      <c r="U225" s="46"/>
      <c r="Y225" s="32"/>
      <c r="Z225" s="32"/>
      <c r="AA225" s="32"/>
      <c r="AB225" s="32"/>
      <c r="AC225" s="32"/>
      <c r="AD225" s="33"/>
      <c r="AE225" s="33"/>
      <c r="AF225" s="33"/>
      <c r="AG225" s="33"/>
      <c r="BI225" s="1"/>
      <c r="BJ225" s="146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22"/>
      <c r="BV225" s="11"/>
      <c r="BW225" s="11"/>
      <c r="BX225" s="11"/>
      <c r="BY225" s="153"/>
      <c r="BZ225" s="152"/>
      <c r="CA225" s="153"/>
      <c r="CB225" s="1"/>
    </row>
    <row r="226" spans="21:80">
      <c r="U226" s="46"/>
      <c r="Y226" s="32"/>
      <c r="Z226" s="32"/>
      <c r="AA226" s="32"/>
      <c r="AB226" s="32"/>
      <c r="AC226" s="32"/>
      <c r="AD226" s="33"/>
      <c r="AE226" s="33"/>
      <c r="AF226" s="33"/>
      <c r="AG226" s="33"/>
      <c r="BI226" s="1"/>
      <c r="BJ226" s="146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22"/>
      <c r="BV226" s="11"/>
      <c r="BW226" s="11"/>
      <c r="BX226" s="11"/>
      <c r="BY226" s="153"/>
      <c r="BZ226" s="152"/>
      <c r="CA226" s="153"/>
      <c r="CB226" s="1"/>
    </row>
    <row r="227" spans="21:80">
      <c r="U227" s="46"/>
      <c r="Y227" s="32"/>
      <c r="Z227" s="32"/>
      <c r="AA227" s="32"/>
      <c r="AB227" s="32"/>
      <c r="AC227" s="32"/>
      <c r="AD227" s="33"/>
      <c r="AE227" s="33"/>
      <c r="AF227" s="33"/>
      <c r="AG227" s="33"/>
      <c r="BI227" s="1"/>
      <c r="BJ227" s="146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22"/>
      <c r="BV227" s="11"/>
      <c r="BW227" s="11"/>
      <c r="BX227" s="11"/>
      <c r="BY227" s="153"/>
      <c r="BZ227" s="152"/>
      <c r="CA227" s="153"/>
      <c r="CB227" s="1"/>
    </row>
    <row r="228" spans="21:80">
      <c r="U228" s="46"/>
      <c r="Y228" s="32"/>
      <c r="Z228" s="32"/>
      <c r="AA228" s="32"/>
      <c r="AB228" s="32"/>
      <c r="AC228" s="32"/>
      <c r="AD228" s="33"/>
      <c r="AE228" s="33"/>
      <c r="AF228" s="33"/>
      <c r="AG228" s="33"/>
      <c r="BI228" s="1"/>
      <c r="BJ228" s="146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22"/>
      <c r="BV228" s="11"/>
      <c r="BW228" s="11"/>
      <c r="BX228" s="11"/>
      <c r="BY228" s="153"/>
      <c r="BZ228" s="152"/>
      <c r="CA228" s="153"/>
      <c r="CB228" s="1"/>
    </row>
    <row r="229" spans="21:80">
      <c r="U229" s="46"/>
      <c r="Y229" s="32"/>
      <c r="Z229" s="32"/>
      <c r="AA229" s="32"/>
      <c r="AB229" s="32"/>
      <c r="AC229" s="32"/>
      <c r="AD229" s="33"/>
      <c r="AE229" s="33"/>
      <c r="AF229" s="33"/>
      <c r="AG229" s="33"/>
      <c r="BI229" s="1"/>
      <c r="BJ229" s="146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22"/>
      <c r="BV229" s="11"/>
      <c r="BW229" s="11"/>
      <c r="BX229" s="11"/>
      <c r="BY229" s="153"/>
      <c r="BZ229" s="152"/>
      <c r="CA229" s="153"/>
      <c r="CB229" s="1"/>
    </row>
    <row r="230" spans="21:80">
      <c r="U230" s="46"/>
      <c r="Y230" s="32"/>
      <c r="Z230" s="32"/>
      <c r="AA230" s="32"/>
      <c r="AB230" s="32"/>
      <c r="AC230" s="32"/>
      <c r="AD230" s="33"/>
      <c r="AE230" s="33"/>
      <c r="AF230" s="33"/>
      <c r="AG230" s="33"/>
      <c r="BI230" s="1"/>
      <c r="BJ230" s="146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22"/>
      <c r="BV230" s="11"/>
      <c r="BW230" s="11"/>
      <c r="BX230" s="11"/>
      <c r="BY230" s="153"/>
      <c r="BZ230" s="152"/>
      <c r="CA230" s="153"/>
      <c r="CB230" s="1"/>
    </row>
    <row r="231" spans="21:80">
      <c r="U231" s="46"/>
      <c r="Y231" s="32"/>
      <c r="Z231" s="32"/>
      <c r="AA231" s="32"/>
      <c r="AB231" s="32"/>
      <c r="AC231" s="32"/>
      <c r="AD231" s="33"/>
      <c r="AE231" s="33"/>
      <c r="AF231" s="33"/>
      <c r="AG231" s="33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57"/>
      <c r="BZ231" s="157"/>
      <c r="CA231" s="157"/>
      <c r="CB231" s="1"/>
    </row>
    <row r="232" spans="21:80">
      <c r="Y232" s="32"/>
      <c r="Z232" s="32"/>
      <c r="AA232" s="32"/>
      <c r="AB232" s="32"/>
      <c r="AC232" s="32"/>
      <c r="AD232" s="33"/>
      <c r="AE232" s="33"/>
      <c r="AF232" s="33"/>
      <c r="AG232" s="33"/>
    </row>
    <row r="233" spans="21:80">
      <c r="Y233" s="32"/>
      <c r="Z233" s="32"/>
      <c r="AA233" s="32"/>
      <c r="AB233" s="32"/>
      <c r="AC233" s="32"/>
      <c r="AD233" s="33"/>
      <c r="AE233" s="33"/>
      <c r="AF233" s="33"/>
      <c r="AG233" s="33"/>
    </row>
  </sheetData>
  <sheetProtection password="BA8C" sheet="1" objects="1" scenarios="1" selectLockedCells="1" sort="0" selectUnlockedCells="1"/>
  <mergeCells count="9">
    <mergeCell ref="AV49:AW49"/>
    <mergeCell ref="AV51:AW51"/>
    <mergeCell ref="AX51:AZ51"/>
    <mergeCell ref="V3:V4"/>
    <mergeCell ref="B1:B2"/>
    <mergeCell ref="E1:G1"/>
    <mergeCell ref="H1:J1"/>
    <mergeCell ref="B3:B4"/>
    <mergeCell ref="E3:F3"/>
  </mergeCells>
  <phoneticPr fontId="5" type="noConversion"/>
  <conditionalFormatting sqref="E5:E31">
    <cfRule type="expression" dxfId="137" priority="117" stopIfTrue="1">
      <formula>AND(C5&gt;0,C5=E5,E5&lt;F5)=TRUE</formula>
    </cfRule>
  </conditionalFormatting>
  <conditionalFormatting sqref="F5:F31">
    <cfRule type="expression" dxfId="136" priority="118" stopIfTrue="1">
      <formula>AND(C5&gt;0,C5&gt;=F5,E5&lt;F5)=TRUE</formula>
    </cfRule>
  </conditionalFormatting>
  <conditionalFormatting sqref="B5:B31">
    <cfRule type="expression" dxfId="135" priority="119" stopIfTrue="1">
      <formula>AND(C5&gt;0,C5=E5,E5&lt;F5)=TRUE</formula>
    </cfRule>
    <cfRule type="expression" dxfId="134" priority="120" stopIfTrue="1">
      <formula>AND(C5&gt;0,C5&gt;=F5,E5&lt;F5)=TRUE</formula>
    </cfRule>
    <cfRule type="expression" dxfId="133" priority="121" stopIfTrue="1">
      <formula>AND(C5&gt;0,B5&gt;0)=TRUE</formula>
    </cfRule>
  </conditionalFormatting>
  <conditionalFormatting sqref="D5:D31">
    <cfRule type="expression" dxfId="132" priority="122" stopIfTrue="1">
      <formula>C5&lt;=0</formula>
    </cfRule>
  </conditionalFormatting>
  <conditionalFormatting sqref="L5:L11">
    <cfRule type="expression" dxfId="131" priority="123" stopIfTrue="1">
      <formula>ISERROR(L5)=TRUE</formula>
    </cfRule>
    <cfRule type="expression" dxfId="130" priority="124" stopIfTrue="1">
      <formula>J5&lt;=0</formula>
    </cfRule>
  </conditionalFormatting>
  <conditionalFormatting sqref="T24 R32:T35 Q24:Q35 R24:S26 R29:S29 O23:O49 N41:N49">
    <cfRule type="expression" dxfId="129" priority="125" stopIfTrue="1">
      <formula>ISERROR(N23)=TRUE</formula>
    </cfRule>
    <cfRule type="cellIs" dxfId="128" priority="126" stopIfTrue="1" operator="equal">
      <formula>0</formula>
    </cfRule>
  </conditionalFormatting>
  <conditionalFormatting sqref="T25:T31 R27:S28 R30:S31 Y33:AH33 W42:AH44 W34:AH40 AJ42:AK44 AJ34:AK40">
    <cfRule type="expression" dxfId="127" priority="127" stopIfTrue="1">
      <formula>ISERROR(R25)=TRUE</formula>
    </cfRule>
  </conditionalFormatting>
  <conditionalFormatting sqref="DA3:DA77 C5:C31">
    <cfRule type="cellIs" dxfId="126" priority="128" stopIfTrue="1" operator="greaterThan">
      <formula>0</formula>
    </cfRule>
  </conditionalFormatting>
  <conditionalFormatting sqref="I17:I18">
    <cfRule type="cellIs" dxfId="125" priority="129" stopIfTrue="1" operator="equal">
      <formula>0</formula>
    </cfRule>
  </conditionalFormatting>
  <conditionalFormatting sqref="I4:I7 H4:H10 I9:I11 I13:I14">
    <cfRule type="expression" dxfId="124" priority="130" stopIfTrue="1">
      <formula>ISERROR(H4)=TRUE</formula>
    </cfRule>
  </conditionalFormatting>
  <conditionalFormatting sqref="K5:K11 K13:K16">
    <cfRule type="expression" dxfId="123" priority="131" stopIfTrue="1">
      <formula>ISERROR(K5)=TRUE</formula>
    </cfRule>
    <cfRule type="cellIs" dxfId="122" priority="132" stopIfTrue="1" operator="equal">
      <formula>0</formula>
    </cfRule>
  </conditionalFormatting>
  <conditionalFormatting sqref="J4:J11 J13:J15">
    <cfRule type="expression" dxfId="121" priority="133" stopIfTrue="1">
      <formula>ISERROR(J4)=TRUE</formula>
    </cfRule>
    <cfRule type="cellIs" dxfId="120" priority="134" stopIfTrue="1" operator="lessThanOrEqual">
      <formula>0</formula>
    </cfRule>
  </conditionalFormatting>
  <conditionalFormatting sqref="C3">
    <cfRule type="cellIs" dxfId="119" priority="135" stopIfTrue="1" operator="equal">
      <formula>"TAMAM"</formula>
    </cfRule>
    <cfRule type="expression" dxfId="118" priority="136" stopIfTrue="1">
      <formula>$C$4=0</formula>
    </cfRule>
  </conditionalFormatting>
  <conditionalFormatting sqref="C4">
    <cfRule type="cellIs" dxfId="117" priority="137" stopIfTrue="1" operator="equal">
      <formula>100</formula>
    </cfRule>
    <cfRule type="cellIs" dxfId="116" priority="138" stopIfTrue="1" operator="equal">
      <formula>0</formula>
    </cfRule>
  </conditionalFormatting>
  <conditionalFormatting sqref="D4">
    <cfRule type="cellIs" dxfId="115" priority="139" stopIfTrue="1" operator="lessThanOrEqual">
      <formula>0</formula>
    </cfRule>
  </conditionalFormatting>
  <conditionalFormatting sqref="W49:AK57 AS47:AT47 AR47:AR55">
    <cfRule type="cellIs" dxfId="114" priority="140" stopIfTrue="1" operator="equal">
      <formula>0</formula>
    </cfRule>
  </conditionalFormatting>
  <conditionalFormatting sqref="BJ4:BJ76 BJ80:BJ131">
    <cfRule type="expression" dxfId="113" priority="116" stopIfTrue="1">
      <formula>$BJ4=""</formula>
    </cfRule>
  </conditionalFormatting>
  <conditionalFormatting sqref="BJ123:BJ154">
    <cfRule type="expression" dxfId="112" priority="115" stopIfTrue="1">
      <formula>$BJ123=""</formula>
    </cfRule>
  </conditionalFormatting>
  <conditionalFormatting sqref="BJ156:BJ230">
    <cfRule type="expression" dxfId="111" priority="114" stopIfTrue="1">
      <formula>$BJ156=""</formula>
    </cfRule>
  </conditionalFormatting>
  <conditionalFormatting sqref="BJ88">
    <cfRule type="expression" dxfId="110" priority="112" stopIfTrue="1">
      <formula>$BJ88=""</formula>
    </cfRule>
  </conditionalFormatting>
  <conditionalFormatting sqref="BJ88">
    <cfRule type="expression" dxfId="109" priority="111" stopIfTrue="1">
      <formula>$BJ88=""</formula>
    </cfRule>
  </conditionalFormatting>
  <conditionalFormatting sqref="BJ88">
    <cfRule type="expression" dxfId="108" priority="110" stopIfTrue="1">
      <formula>$BJ88=""</formula>
    </cfRule>
  </conditionalFormatting>
  <conditionalFormatting sqref="BJ45">
    <cfRule type="expression" dxfId="107" priority="109" stopIfTrue="1">
      <formula>$BJ45=""</formula>
    </cfRule>
  </conditionalFormatting>
  <conditionalFormatting sqref="BJ128">
    <cfRule type="expression" dxfId="106" priority="108" stopIfTrue="1">
      <formula>$BJ128=""</formula>
    </cfRule>
  </conditionalFormatting>
  <conditionalFormatting sqref="BJ46">
    <cfRule type="expression" dxfId="105" priority="107" stopIfTrue="1">
      <formula>$BJ46=""</formula>
    </cfRule>
  </conditionalFormatting>
  <conditionalFormatting sqref="BJ44">
    <cfRule type="expression" dxfId="104" priority="106" stopIfTrue="1">
      <formula>$BJ44=""</formula>
    </cfRule>
  </conditionalFormatting>
  <conditionalFormatting sqref="BJ45">
    <cfRule type="expression" dxfId="103" priority="105" stopIfTrue="1">
      <formula>$BJ45=""</formula>
    </cfRule>
  </conditionalFormatting>
  <conditionalFormatting sqref="BJ43">
    <cfRule type="expression" dxfId="102" priority="104" stopIfTrue="1">
      <formula>$BJ43=""</formula>
    </cfRule>
  </conditionalFormatting>
  <conditionalFormatting sqref="BJ44">
    <cfRule type="expression" dxfId="101" priority="103" stopIfTrue="1">
      <formula>$BJ44=""</formula>
    </cfRule>
  </conditionalFormatting>
  <conditionalFormatting sqref="BJ42">
    <cfRule type="expression" dxfId="100" priority="102" stopIfTrue="1">
      <formula>$BJ42=""</formula>
    </cfRule>
  </conditionalFormatting>
  <conditionalFormatting sqref="BJ43">
    <cfRule type="expression" dxfId="99" priority="101" stopIfTrue="1">
      <formula>$BJ43=""</formula>
    </cfRule>
  </conditionalFormatting>
  <conditionalFormatting sqref="BJ44">
    <cfRule type="expression" dxfId="98" priority="100" stopIfTrue="1">
      <formula>$BJ44=""</formula>
    </cfRule>
  </conditionalFormatting>
  <conditionalFormatting sqref="BJ45">
    <cfRule type="expression" dxfId="97" priority="99" stopIfTrue="1">
      <formula>$BJ45=""</formula>
    </cfRule>
  </conditionalFormatting>
  <conditionalFormatting sqref="BJ43">
    <cfRule type="expression" dxfId="96" priority="98" stopIfTrue="1">
      <formula>$BJ43=""</formula>
    </cfRule>
  </conditionalFormatting>
  <conditionalFormatting sqref="BJ44">
    <cfRule type="expression" dxfId="95" priority="97" stopIfTrue="1">
      <formula>$BJ44=""</formula>
    </cfRule>
  </conditionalFormatting>
  <conditionalFormatting sqref="BJ42">
    <cfRule type="expression" dxfId="94" priority="96" stopIfTrue="1">
      <formula>$BJ42=""</formula>
    </cfRule>
  </conditionalFormatting>
  <conditionalFormatting sqref="BJ43">
    <cfRule type="expression" dxfId="93" priority="95" stopIfTrue="1">
      <formula>$BJ43=""</formula>
    </cfRule>
  </conditionalFormatting>
  <conditionalFormatting sqref="BJ41">
    <cfRule type="expression" dxfId="92" priority="94" stopIfTrue="1">
      <formula>$BJ41=""</formula>
    </cfRule>
  </conditionalFormatting>
  <conditionalFormatting sqref="BJ42">
    <cfRule type="expression" dxfId="91" priority="93" stopIfTrue="1">
      <formula>$BJ42=""</formula>
    </cfRule>
  </conditionalFormatting>
  <conditionalFormatting sqref="BJ43">
    <cfRule type="expression" dxfId="90" priority="92" stopIfTrue="1">
      <formula>$BJ43=""</formula>
    </cfRule>
  </conditionalFormatting>
  <conditionalFormatting sqref="BJ44">
    <cfRule type="expression" dxfId="89" priority="91" stopIfTrue="1">
      <formula>$BJ44=""</formula>
    </cfRule>
  </conditionalFormatting>
  <conditionalFormatting sqref="BJ42">
    <cfRule type="expression" dxfId="88" priority="90" stopIfTrue="1">
      <formula>$BJ42=""</formula>
    </cfRule>
  </conditionalFormatting>
  <conditionalFormatting sqref="BJ43">
    <cfRule type="expression" dxfId="87" priority="89" stopIfTrue="1">
      <formula>$BJ43=""</formula>
    </cfRule>
  </conditionalFormatting>
  <conditionalFormatting sqref="BJ41">
    <cfRule type="expression" dxfId="86" priority="88" stopIfTrue="1">
      <formula>$BJ41=""</formula>
    </cfRule>
  </conditionalFormatting>
  <conditionalFormatting sqref="BJ42">
    <cfRule type="expression" dxfId="85" priority="87" stopIfTrue="1">
      <formula>$BJ42=""</formula>
    </cfRule>
  </conditionalFormatting>
  <conditionalFormatting sqref="BJ40">
    <cfRule type="expression" dxfId="84" priority="86" stopIfTrue="1">
      <formula>$BJ40=""</formula>
    </cfRule>
  </conditionalFormatting>
  <conditionalFormatting sqref="BJ41">
    <cfRule type="expression" dxfId="83" priority="85" stopIfTrue="1">
      <formula>$BJ41=""</formula>
    </cfRule>
  </conditionalFormatting>
  <conditionalFormatting sqref="BJ42">
    <cfRule type="expression" dxfId="82" priority="84" stopIfTrue="1">
      <formula>$BJ42=""</formula>
    </cfRule>
  </conditionalFormatting>
  <conditionalFormatting sqref="BJ43">
    <cfRule type="expression" dxfId="81" priority="83" stopIfTrue="1">
      <formula>$BJ43=""</formula>
    </cfRule>
  </conditionalFormatting>
  <conditionalFormatting sqref="BJ41">
    <cfRule type="expression" dxfId="80" priority="82" stopIfTrue="1">
      <formula>$BJ41=""</formula>
    </cfRule>
  </conditionalFormatting>
  <conditionalFormatting sqref="BJ42">
    <cfRule type="expression" dxfId="79" priority="81" stopIfTrue="1">
      <formula>$BJ42=""</formula>
    </cfRule>
  </conditionalFormatting>
  <conditionalFormatting sqref="BJ40">
    <cfRule type="expression" dxfId="78" priority="80" stopIfTrue="1">
      <formula>$BJ40=""</formula>
    </cfRule>
  </conditionalFormatting>
  <conditionalFormatting sqref="BJ41">
    <cfRule type="expression" dxfId="77" priority="79" stopIfTrue="1">
      <formula>$BJ41=""</formula>
    </cfRule>
  </conditionalFormatting>
  <conditionalFormatting sqref="BJ39">
    <cfRule type="expression" dxfId="76" priority="78" stopIfTrue="1">
      <formula>$BJ39=""</formula>
    </cfRule>
  </conditionalFormatting>
  <conditionalFormatting sqref="BJ40">
    <cfRule type="expression" dxfId="75" priority="77" stopIfTrue="1">
      <formula>$BJ40=""</formula>
    </cfRule>
  </conditionalFormatting>
  <conditionalFormatting sqref="BJ44">
    <cfRule type="expression" dxfId="74" priority="76" stopIfTrue="1">
      <formula>$BJ44=""</formula>
    </cfRule>
  </conditionalFormatting>
  <conditionalFormatting sqref="BJ45">
    <cfRule type="expression" dxfId="73" priority="75" stopIfTrue="1">
      <formula>$BJ45=""</formula>
    </cfRule>
  </conditionalFormatting>
  <conditionalFormatting sqref="BJ43">
    <cfRule type="expression" dxfId="72" priority="74" stopIfTrue="1">
      <formula>$BJ43=""</formula>
    </cfRule>
  </conditionalFormatting>
  <conditionalFormatting sqref="BJ44">
    <cfRule type="expression" dxfId="71" priority="73" stopIfTrue="1">
      <formula>$BJ44=""</formula>
    </cfRule>
  </conditionalFormatting>
  <conditionalFormatting sqref="BJ42">
    <cfRule type="expression" dxfId="70" priority="72" stopIfTrue="1">
      <formula>$BJ42=""</formula>
    </cfRule>
  </conditionalFormatting>
  <conditionalFormatting sqref="BJ43">
    <cfRule type="expression" dxfId="69" priority="71" stopIfTrue="1">
      <formula>$BJ43=""</formula>
    </cfRule>
  </conditionalFormatting>
  <conditionalFormatting sqref="BJ41">
    <cfRule type="expression" dxfId="68" priority="70" stopIfTrue="1">
      <formula>$BJ41=""</formula>
    </cfRule>
  </conditionalFormatting>
  <conditionalFormatting sqref="BJ42">
    <cfRule type="expression" dxfId="67" priority="69" stopIfTrue="1">
      <formula>$BJ42=""</formula>
    </cfRule>
  </conditionalFormatting>
  <conditionalFormatting sqref="BJ43">
    <cfRule type="expression" dxfId="66" priority="68" stopIfTrue="1">
      <formula>$BJ43=""</formula>
    </cfRule>
  </conditionalFormatting>
  <conditionalFormatting sqref="BJ44">
    <cfRule type="expression" dxfId="65" priority="67" stopIfTrue="1">
      <formula>$BJ44=""</formula>
    </cfRule>
  </conditionalFormatting>
  <conditionalFormatting sqref="BJ42">
    <cfRule type="expression" dxfId="64" priority="66" stopIfTrue="1">
      <formula>$BJ42=""</formula>
    </cfRule>
  </conditionalFormatting>
  <conditionalFormatting sqref="BJ43">
    <cfRule type="expression" dxfId="63" priority="65" stopIfTrue="1">
      <formula>$BJ43=""</formula>
    </cfRule>
  </conditionalFormatting>
  <conditionalFormatting sqref="BJ41">
    <cfRule type="expression" dxfId="62" priority="64" stopIfTrue="1">
      <formula>$BJ41=""</formula>
    </cfRule>
  </conditionalFormatting>
  <conditionalFormatting sqref="BJ42">
    <cfRule type="expression" dxfId="61" priority="63" stopIfTrue="1">
      <formula>$BJ42=""</formula>
    </cfRule>
  </conditionalFormatting>
  <conditionalFormatting sqref="BJ40">
    <cfRule type="expression" dxfId="60" priority="62" stopIfTrue="1">
      <formula>$BJ40=""</formula>
    </cfRule>
  </conditionalFormatting>
  <conditionalFormatting sqref="BJ41">
    <cfRule type="expression" dxfId="59" priority="61" stopIfTrue="1">
      <formula>$BJ41=""</formula>
    </cfRule>
  </conditionalFormatting>
  <conditionalFormatting sqref="BJ42">
    <cfRule type="expression" dxfId="58" priority="60" stopIfTrue="1">
      <formula>$BJ42=""</formula>
    </cfRule>
  </conditionalFormatting>
  <conditionalFormatting sqref="BJ43">
    <cfRule type="expression" dxfId="57" priority="59" stopIfTrue="1">
      <formula>$BJ43=""</formula>
    </cfRule>
  </conditionalFormatting>
  <conditionalFormatting sqref="BJ41">
    <cfRule type="expression" dxfId="56" priority="58" stopIfTrue="1">
      <formula>$BJ41=""</formula>
    </cfRule>
  </conditionalFormatting>
  <conditionalFormatting sqref="BJ42">
    <cfRule type="expression" dxfId="55" priority="57" stopIfTrue="1">
      <formula>$BJ42=""</formula>
    </cfRule>
  </conditionalFormatting>
  <conditionalFormatting sqref="BJ40">
    <cfRule type="expression" dxfId="54" priority="56" stopIfTrue="1">
      <formula>$BJ40=""</formula>
    </cfRule>
  </conditionalFormatting>
  <conditionalFormatting sqref="BJ41">
    <cfRule type="expression" dxfId="53" priority="55" stopIfTrue="1">
      <formula>$BJ41=""</formula>
    </cfRule>
  </conditionalFormatting>
  <conditionalFormatting sqref="BJ39">
    <cfRule type="expression" dxfId="52" priority="54" stopIfTrue="1">
      <formula>$BJ39=""</formula>
    </cfRule>
  </conditionalFormatting>
  <conditionalFormatting sqref="BJ40">
    <cfRule type="expression" dxfId="51" priority="53" stopIfTrue="1">
      <formula>$BJ40=""</formula>
    </cfRule>
  </conditionalFormatting>
  <conditionalFormatting sqref="BJ41">
    <cfRule type="expression" dxfId="50" priority="52" stopIfTrue="1">
      <formula>$BJ41=""</formula>
    </cfRule>
  </conditionalFormatting>
  <conditionalFormatting sqref="BJ42">
    <cfRule type="expression" dxfId="49" priority="51" stopIfTrue="1">
      <formula>$BJ42=""</formula>
    </cfRule>
  </conditionalFormatting>
  <conditionalFormatting sqref="BJ40">
    <cfRule type="expression" dxfId="48" priority="50" stopIfTrue="1">
      <formula>$BJ40=""</formula>
    </cfRule>
  </conditionalFormatting>
  <conditionalFormatting sqref="BJ41">
    <cfRule type="expression" dxfId="47" priority="49" stopIfTrue="1">
      <formula>$BJ41=""</formula>
    </cfRule>
  </conditionalFormatting>
  <conditionalFormatting sqref="BJ39">
    <cfRule type="expression" dxfId="46" priority="48" stopIfTrue="1">
      <formula>$BJ39=""</formula>
    </cfRule>
  </conditionalFormatting>
  <conditionalFormatting sqref="BJ40">
    <cfRule type="expression" dxfId="45" priority="47" stopIfTrue="1">
      <formula>$BJ40=""</formula>
    </cfRule>
  </conditionalFormatting>
  <conditionalFormatting sqref="BJ38">
    <cfRule type="expression" dxfId="44" priority="46" stopIfTrue="1">
      <formula>$BJ38=""</formula>
    </cfRule>
  </conditionalFormatting>
  <conditionalFormatting sqref="BJ39">
    <cfRule type="expression" dxfId="43" priority="45" stopIfTrue="1">
      <formula>$BJ39=""</formula>
    </cfRule>
  </conditionalFormatting>
  <conditionalFormatting sqref="BJ127">
    <cfRule type="expression" dxfId="42" priority="44" stopIfTrue="1">
      <formula>$BJ127=""</formula>
    </cfRule>
  </conditionalFormatting>
  <conditionalFormatting sqref="BJ129">
    <cfRule type="expression" dxfId="41" priority="43" stopIfTrue="1">
      <formula>$BJ129=""</formula>
    </cfRule>
  </conditionalFormatting>
  <conditionalFormatting sqref="BJ128">
    <cfRule type="expression" dxfId="40" priority="42" stopIfTrue="1">
      <formula>$BJ128=""</formula>
    </cfRule>
  </conditionalFormatting>
  <conditionalFormatting sqref="BJ129">
    <cfRule type="expression" dxfId="39" priority="41" stopIfTrue="1">
      <formula>$BJ129=""</formula>
    </cfRule>
  </conditionalFormatting>
  <conditionalFormatting sqref="BJ128">
    <cfRule type="expression" dxfId="38" priority="40" stopIfTrue="1">
      <formula>$BJ128=""</formula>
    </cfRule>
  </conditionalFormatting>
  <conditionalFormatting sqref="BJ130">
    <cfRule type="expression" dxfId="37" priority="39" stopIfTrue="1">
      <formula>$BJ130=""</formula>
    </cfRule>
  </conditionalFormatting>
  <conditionalFormatting sqref="BJ129">
    <cfRule type="expression" dxfId="36" priority="38" stopIfTrue="1">
      <formula>$BJ129=""</formula>
    </cfRule>
  </conditionalFormatting>
  <conditionalFormatting sqref="BJ129">
    <cfRule type="expression" dxfId="35" priority="37" stopIfTrue="1">
      <formula>$BJ129=""</formula>
    </cfRule>
  </conditionalFormatting>
  <conditionalFormatting sqref="BJ128">
    <cfRule type="expression" dxfId="34" priority="36" stopIfTrue="1">
      <formula>$BJ128=""</formula>
    </cfRule>
  </conditionalFormatting>
  <conditionalFormatting sqref="BJ130">
    <cfRule type="expression" dxfId="33" priority="35" stopIfTrue="1">
      <formula>$BJ130=""</formula>
    </cfRule>
  </conditionalFormatting>
  <conditionalFormatting sqref="BJ129">
    <cfRule type="expression" dxfId="32" priority="34" stopIfTrue="1">
      <formula>$BJ129=""</formula>
    </cfRule>
  </conditionalFormatting>
  <conditionalFormatting sqref="BJ130">
    <cfRule type="expression" dxfId="31" priority="33" stopIfTrue="1">
      <formula>$BJ130=""</formula>
    </cfRule>
  </conditionalFormatting>
  <conditionalFormatting sqref="BJ129">
    <cfRule type="expression" dxfId="30" priority="32" stopIfTrue="1">
      <formula>$BJ129=""</formula>
    </cfRule>
  </conditionalFormatting>
  <conditionalFormatting sqref="BJ130">
    <cfRule type="expression" dxfId="29" priority="31" stopIfTrue="1">
      <formula>$BJ130=""</formula>
    </cfRule>
  </conditionalFormatting>
  <conditionalFormatting sqref="BJ129">
    <cfRule type="expression" dxfId="28" priority="30" stopIfTrue="1">
      <formula>$BJ129=""</formula>
    </cfRule>
  </conditionalFormatting>
  <conditionalFormatting sqref="BJ128">
    <cfRule type="expression" dxfId="27" priority="29" stopIfTrue="1">
      <formula>$BJ128=""</formula>
    </cfRule>
  </conditionalFormatting>
  <conditionalFormatting sqref="BJ130">
    <cfRule type="expression" dxfId="26" priority="28" stopIfTrue="1">
      <formula>$BJ130=""</formula>
    </cfRule>
  </conditionalFormatting>
  <conditionalFormatting sqref="BJ129">
    <cfRule type="expression" dxfId="25" priority="27" stopIfTrue="1">
      <formula>$BJ129=""</formula>
    </cfRule>
  </conditionalFormatting>
  <conditionalFormatting sqref="BJ130">
    <cfRule type="expression" dxfId="24" priority="26" stopIfTrue="1">
      <formula>$BJ130=""</formula>
    </cfRule>
  </conditionalFormatting>
  <conditionalFormatting sqref="BJ129">
    <cfRule type="expression" dxfId="23" priority="25" stopIfTrue="1">
      <formula>$BJ129=""</formula>
    </cfRule>
  </conditionalFormatting>
  <conditionalFormatting sqref="BJ131">
    <cfRule type="expression" dxfId="22" priority="24" stopIfTrue="1">
      <formula>$BJ131=""</formula>
    </cfRule>
  </conditionalFormatting>
  <conditionalFormatting sqref="BJ130">
    <cfRule type="expression" dxfId="21" priority="23" stopIfTrue="1">
      <formula>$BJ130=""</formula>
    </cfRule>
  </conditionalFormatting>
  <conditionalFormatting sqref="BJ130">
    <cfRule type="expression" dxfId="20" priority="22" stopIfTrue="1">
      <formula>$BJ130=""</formula>
    </cfRule>
  </conditionalFormatting>
  <conditionalFormatting sqref="BJ129">
    <cfRule type="expression" dxfId="19" priority="21" stopIfTrue="1">
      <formula>$BJ129=""</formula>
    </cfRule>
  </conditionalFormatting>
  <conditionalFormatting sqref="BJ131">
    <cfRule type="expression" dxfId="18" priority="20" stopIfTrue="1">
      <formula>$BJ131=""</formula>
    </cfRule>
  </conditionalFormatting>
  <conditionalFormatting sqref="BJ130">
    <cfRule type="expression" dxfId="17" priority="19" stopIfTrue="1">
      <formula>$BJ130=""</formula>
    </cfRule>
  </conditionalFormatting>
  <conditionalFormatting sqref="BJ131">
    <cfRule type="expression" dxfId="16" priority="18" stopIfTrue="1">
      <formula>$BJ131=""</formula>
    </cfRule>
  </conditionalFormatting>
  <conditionalFormatting sqref="BJ130">
    <cfRule type="expression" dxfId="15" priority="17" stopIfTrue="1">
      <formula>$BJ130=""</formula>
    </cfRule>
  </conditionalFormatting>
  <conditionalFormatting sqref="BJ131">
    <cfRule type="expression" dxfId="14" priority="16" stopIfTrue="1">
      <formula>$BJ131=""</formula>
    </cfRule>
  </conditionalFormatting>
  <conditionalFormatting sqref="J12">
    <cfRule type="expression" dxfId="13" priority="14" stopIfTrue="1">
      <formula>ISERROR(J12)=TRUE</formula>
    </cfRule>
    <cfRule type="cellIs" dxfId="12" priority="15" stopIfTrue="1" operator="lessThanOrEqual">
      <formula>0</formula>
    </cfRule>
  </conditionalFormatting>
  <conditionalFormatting sqref="J16">
    <cfRule type="expression" dxfId="11" priority="12" stopIfTrue="1">
      <formula>ISERROR(J16)=TRUE</formula>
    </cfRule>
    <cfRule type="cellIs" dxfId="10" priority="13" stopIfTrue="1" operator="lessThanOrEqual">
      <formula>0</formula>
    </cfRule>
  </conditionalFormatting>
  <conditionalFormatting sqref="J17">
    <cfRule type="expression" dxfId="9" priority="10" stopIfTrue="1">
      <formula>ISERROR(J17)=TRUE</formula>
    </cfRule>
    <cfRule type="cellIs" dxfId="8" priority="11" stopIfTrue="1" operator="lessThanOrEqual">
      <formula>0</formula>
    </cfRule>
  </conditionalFormatting>
  <conditionalFormatting sqref="K12">
    <cfRule type="expression" dxfId="7" priority="8" stopIfTrue="1">
      <formula>ISERROR(K12)=TRUE</formula>
    </cfRule>
    <cfRule type="cellIs" dxfId="6" priority="9" stopIfTrue="1" operator="equal">
      <formula>0</formula>
    </cfRule>
  </conditionalFormatting>
  <conditionalFormatting sqref="H12:I12">
    <cfRule type="expression" dxfId="5" priority="7" stopIfTrue="1">
      <formula>ISERROR(H12)=TRUE</formula>
    </cfRule>
  </conditionalFormatting>
  <conditionalFormatting sqref="W41:AH41 AJ41:AK41">
    <cfRule type="expression" dxfId="4" priority="5" stopIfTrue="1">
      <formula>ISERROR(W41)=TRUE</formula>
    </cfRule>
  </conditionalFormatting>
  <conditionalFormatting sqref="L12">
    <cfRule type="expression" dxfId="3" priority="3" stopIfTrue="1">
      <formula>ISERROR(L12)=TRUE</formula>
    </cfRule>
    <cfRule type="expression" dxfId="2" priority="4" stopIfTrue="1">
      <formula>J12&lt;=0</formula>
    </cfRule>
  </conditionalFormatting>
  <conditionalFormatting sqref="K17">
    <cfRule type="expression" dxfId="1" priority="1" stopIfTrue="1">
      <formula>ISERROR(K17)=TRUE</formula>
    </cfRule>
    <cfRule type="cellIs" dxfId="0" priority="2" stopIfTrue="1" operator="equal">
      <formula>0</formula>
    </cfRule>
  </conditionalFormatting>
  <dataValidations count="2">
    <dataValidation type="decimal" allowBlank="1" showInputMessage="1" showErrorMessage="1" errorTitle="Dikkat..." error="Negatif değer girmeyiniz..._x000a_Ondalıklı sayılar için virgül kullanınız..." sqref="C5:C31">
      <formula1>0</formula1>
      <formula2>100</formula2>
    </dataValidation>
    <dataValidation type="decimal" operator="greaterThanOrEqual" allowBlank="1" showInputMessage="1" showErrorMessage="1" errorTitle="Dikkat..." error="Ondalıklı sayılar için virgül kullanınız..." sqref="D5:F31">
      <formula1>0</formula1>
    </dataValidation>
  </dataValidations>
  <hyperlinks>
    <hyperlink ref="B33" r:id="rId1" display="   Coşkun &amp; İnal &amp; İnal"/>
  </hyperlinks>
  <printOptions horizontalCentered="1" verticalCentered="1"/>
  <pageMargins left="0.98425196850393704" right="0.78740157480314998" top="0.98425196850393704" bottom="0.98425196850393704" header="0.511811023622047" footer="0.511811023622047"/>
  <pageSetup paperSize="9" scale="88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13</vt:i4>
      </vt:variant>
    </vt:vector>
  </HeadingPairs>
  <TitlesOfParts>
    <vt:vector size="15" baseType="lpstr">
      <vt:lpstr>KarmaYem</vt:lpstr>
      <vt:lpstr>Rapor</vt:lpstr>
      <vt:lpstr>AdSoyad</vt:lpstr>
      <vt:lpstr>AnimalType</vt:lpstr>
      <vt:lpstr>AnimalTypes</vt:lpstr>
      <vt:lpstr>FeedType</vt:lpstr>
      <vt:lpstr>KoyunYems</vt:lpstr>
      <vt:lpstr>Kurum</vt:lpstr>
      <vt:lpstr>Rasyonlar</vt:lpstr>
      <vt:lpstr>SigirYems</vt:lpstr>
      <vt:lpstr>Tarih</vt:lpstr>
      <vt:lpstr>TavsanYems</vt:lpstr>
      <vt:lpstr>KarmaYem!Yazdırma_Alanı</vt:lpstr>
      <vt:lpstr>Rapor!Yazdırma_Alanı</vt:lpstr>
      <vt:lpstr>YemGrups</vt:lpstr>
    </vt:vector>
  </TitlesOfParts>
  <Company>Veterinerlik Fakültesi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Rasyon Programı</dc:title>
  <dc:subject>Karma Yem Formulasyonu</dc:subject>
  <dc:creator>Şeref İnal</dc:creator>
  <cp:lastModifiedBy>Fatma</cp:lastModifiedBy>
  <cp:lastPrinted>2015-04-29T06:34:33Z</cp:lastPrinted>
  <dcterms:created xsi:type="dcterms:W3CDTF">1999-01-03T20:46:33Z</dcterms:created>
  <dcterms:modified xsi:type="dcterms:W3CDTF">2015-08-28T14:58:51Z</dcterms:modified>
</cp:coreProperties>
</file>